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56d64a9cf2acc712/Documents/CBCs/big data/"/>
    </mc:Choice>
  </mc:AlternateContent>
  <xr:revisionPtr revIDLastSave="6" documentId="8_{94AEB3F4-4A70-4068-BAFE-95A9AC80894D}" xr6:coauthVersionLast="47" xr6:coauthVersionMax="47" xr10:uidLastSave="{2A73D3A3-4E08-4E52-A221-E070DDA9D215}"/>
  <bookViews>
    <workbookView xWindow="-120" yWindow="-120" windowWidth="29040" windowHeight="16440" tabRatio="652" xr2:uid="{B70BFC82-714A-466F-B652-4745149DCCFB}"/>
  </bookViews>
  <sheets>
    <sheet name="Summary" sheetId="4" r:id="rId1"/>
    <sheet name="Bird Lore &amp; Jrnl Maine Ornith" sheetId="5" r:id="rId2"/>
    <sheet name="Cdn Field-Naturalist" sheetId="6" r:id="rId3"/>
    <sheet name="Aud Field Notes" sheetId="12" r:id="rId4"/>
    <sheet name="Nature News" sheetId="3" r:id="rId5"/>
    <sheet name="NB Naturalist" sheetId="1" r:id="rId6"/>
    <sheet name="Audubon database" sheetId="2" r:id="rId7"/>
    <sheet name="Count Years" sheetId="14" r:id="rId8"/>
  </sheets>
  <definedNames>
    <definedName name="_xlnm.Print_Area" localSheetId="3">'Aud Field Notes'!$B$2:$AT$47</definedName>
    <definedName name="_xlnm.Print_Area" localSheetId="6">'Audubon database'!$A$2:$BZ$82</definedName>
    <definedName name="_xlnm.Print_Area" localSheetId="1">'Bird Lore &amp; Jrnl Maine Ornith'!$A$2:$AR$57</definedName>
    <definedName name="_xlnm.Print_Area" localSheetId="2">'Cdn Field-Naturalist'!$B$2:$AV$65</definedName>
    <definedName name="_xlnm.Print_Area" localSheetId="7">'Count Years'!$B$6:$L$127</definedName>
    <definedName name="_xlnm.Print_Area" localSheetId="4">'Nature News'!$B$2:$T$57</definedName>
    <definedName name="_xlnm.Print_Area" localSheetId="5">'NB Naturalist'!$B$108:$H$118</definedName>
    <definedName name="_xlnm.Print_Area" localSheetId="0">Summary!$B$2:$E$30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27" i="14" l="1"/>
  <c r="E5" i="4"/>
  <c r="R17" i="3"/>
  <c r="H42" i="3"/>
  <c r="G42" i="3"/>
  <c r="F42" i="3"/>
  <c r="D125" i="14"/>
  <c r="G125" i="14"/>
  <c r="H125" i="14"/>
  <c r="F125" i="14"/>
  <c r="E125" i="14"/>
  <c r="C125" i="14"/>
  <c r="AQ102" i="1" l="1"/>
  <c r="AQ98" i="1"/>
  <c r="AP102" i="1" l="1"/>
  <c r="W20" i="12" l="1"/>
  <c r="V20" i="12"/>
  <c r="AT16" i="12"/>
  <c r="H46" i="3"/>
  <c r="I122" i="14"/>
  <c r="G46" i="3"/>
  <c r="F46" i="3"/>
  <c r="K72" i="2"/>
  <c r="J72" i="2"/>
  <c r="P46" i="3" l="1"/>
  <c r="M46" i="3"/>
  <c r="E42" i="3"/>
  <c r="D42" i="3"/>
  <c r="I42" i="3"/>
  <c r="J42" i="3"/>
  <c r="K42" i="3"/>
  <c r="L42" i="3"/>
  <c r="M42" i="3"/>
  <c r="N42" i="3"/>
  <c r="O42" i="3"/>
  <c r="P42" i="3"/>
  <c r="R40" i="3"/>
  <c r="BJ14" i="1" l="1"/>
  <c r="BJ15" i="1"/>
  <c r="BJ16" i="1"/>
  <c r="BJ17" i="1"/>
  <c r="BJ18" i="1"/>
  <c r="BJ19" i="1"/>
  <c r="BJ20" i="1"/>
  <c r="BJ21" i="1"/>
  <c r="BJ22" i="1"/>
  <c r="BJ23" i="1"/>
  <c r="BJ24" i="1"/>
  <c r="BJ25" i="1"/>
  <c r="BJ26" i="1"/>
  <c r="BJ27" i="1"/>
  <c r="BJ28" i="1"/>
  <c r="BJ29" i="1"/>
  <c r="BJ30" i="1"/>
  <c r="BJ31" i="1"/>
  <c r="BJ32" i="1"/>
  <c r="BJ33" i="1"/>
  <c r="BJ34" i="1"/>
  <c r="BJ35" i="1"/>
  <c r="BJ36" i="1"/>
  <c r="BJ37" i="1"/>
  <c r="BJ38" i="1"/>
  <c r="BJ39" i="1"/>
  <c r="BJ40" i="1"/>
  <c r="BJ42" i="1"/>
  <c r="BJ43" i="1"/>
  <c r="BJ44" i="1"/>
  <c r="BJ45" i="1"/>
  <c r="BJ46" i="1"/>
  <c r="BJ47" i="1"/>
  <c r="BJ48" i="1"/>
  <c r="BJ49" i="1"/>
  <c r="BJ50" i="1"/>
  <c r="BJ51" i="1"/>
  <c r="BJ52" i="1"/>
  <c r="BJ53" i="1"/>
  <c r="BJ54" i="1"/>
  <c r="BJ55" i="1"/>
  <c r="BJ56" i="1"/>
  <c r="BJ57" i="1"/>
  <c r="BJ58" i="1"/>
  <c r="BJ59" i="1"/>
  <c r="BJ60" i="1"/>
  <c r="BJ61" i="1"/>
  <c r="BJ62" i="1"/>
  <c r="BJ63" i="1"/>
  <c r="BJ64" i="1"/>
  <c r="BJ65" i="1"/>
  <c r="BJ66" i="1"/>
  <c r="BJ67" i="1"/>
  <c r="BJ68" i="1"/>
  <c r="BJ69" i="1"/>
  <c r="BJ70" i="1"/>
  <c r="BJ71" i="1"/>
  <c r="BJ72" i="1"/>
  <c r="BJ73" i="1"/>
  <c r="BJ74" i="1"/>
  <c r="BJ75" i="1"/>
  <c r="BJ76" i="1"/>
  <c r="BJ77" i="1"/>
  <c r="BJ78" i="1"/>
  <c r="BJ79" i="1"/>
  <c r="BJ80" i="1"/>
  <c r="BJ81" i="1"/>
  <c r="BJ82" i="1"/>
  <c r="BJ83" i="1"/>
  <c r="BJ84" i="1"/>
  <c r="BJ85" i="1"/>
  <c r="BJ86" i="1"/>
  <c r="BJ87" i="1"/>
  <c r="BJ88" i="1"/>
  <c r="BJ89" i="1"/>
  <c r="BJ90" i="1"/>
  <c r="BJ91" i="1"/>
  <c r="BJ92" i="1"/>
  <c r="BJ93" i="1"/>
  <c r="BJ94" i="1"/>
  <c r="BJ95" i="1"/>
  <c r="BJ96" i="1"/>
  <c r="I99" i="14" l="1"/>
  <c r="I111" i="14"/>
  <c r="I107" i="14"/>
  <c r="R16" i="3"/>
  <c r="R15" i="3"/>
  <c r="AY102" i="1" l="1"/>
  <c r="AR102" i="1" l="1"/>
  <c r="R27" i="3" l="1"/>
  <c r="L18" i="14"/>
  <c r="L22" i="14"/>
  <c r="L23" i="14"/>
  <c r="L24" i="14"/>
  <c r="L31" i="14"/>
  <c r="L36" i="14"/>
  <c r="L40" i="14"/>
  <c r="L42" i="14"/>
  <c r="L47" i="14"/>
  <c r="L48" i="14"/>
  <c r="L50" i="14"/>
  <c r="L51" i="14"/>
  <c r="L52" i="14"/>
  <c r="L54" i="14"/>
  <c r="L56" i="14"/>
  <c r="L58" i="14"/>
  <c r="L62" i="14"/>
  <c r="L64" i="14"/>
  <c r="L65" i="14"/>
  <c r="L68" i="14"/>
  <c r="L69" i="14"/>
  <c r="L74" i="14"/>
  <c r="L78" i="14"/>
  <c r="L79" i="14"/>
  <c r="L81" i="14"/>
  <c r="L82" i="14"/>
  <c r="L83" i="14"/>
  <c r="L84" i="14"/>
  <c r="L85" i="14"/>
  <c r="L86" i="14"/>
  <c r="L87" i="14"/>
  <c r="L90" i="14"/>
  <c r="L91" i="14"/>
  <c r="L95" i="14"/>
  <c r="L14" i="14"/>
  <c r="I69" i="14"/>
  <c r="I68" i="14"/>
  <c r="I67" i="14"/>
  <c r="G127" i="14"/>
  <c r="F127" i="14"/>
  <c r="I14" i="14"/>
  <c r="I15" i="14"/>
  <c r="L15" i="14" s="1"/>
  <c r="I16" i="14"/>
  <c r="L16" i="14" s="1"/>
  <c r="O16" i="14" s="1"/>
  <c r="I17" i="14"/>
  <c r="L17" i="14" s="1"/>
  <c r="I18" i="14"/>
  <c r="I19" i="14"/>
  <c r="L19" i="14" s="1"/>
  <c r="I20" i="14"/>
  <c r="L20" i="14" s="1"/>
  <c r="I21" i="14"/>
  <c r="L21" i="14" s="1"/>
  <c r="I22" i="14"/>
  <c r="I23" i="14"/>
  <c r="I24" i="14"/>
  <c r="I25" i="14"/>
  <c r="I26" i="14"/>
  <c r="L26" i="14" s="1"/>
  <c r="I27" i="14"/>
  <c r="L27" i="14" s="1"/>
  <c r="I28" i="14"/>
  <c r="L28" i="14" s="1"/>
  <c r="I29" i="14"/>
  <c r="L29" i="14" s="1"/>
  <c r="I30" i="14"/>
  <c r="L30" i="14" s="1"/>
  <c r="I31" i="14"/>
  <c r="I32" i="14"/>
  <c r="L32" i="14" s="1"/>
  <c r="I33" i="14"/>
  <c r="L33" i="14" s="1"/>
  <c r="O33" i="14" s="1"/>
  <c r="I34" i="14"/>
  <c r="L34" i="14" s="1"/>
  <c r="I35" i="14"/>
  <c r="L35" i="14" s="1"/>
  <c r="O35" i="14" s="1"/>
  <c r="I36" i="14"/>
  <c r="I37" i="14"/>
  <c r="L37" i="14" s="1"/>
  <c r="I38" i="14"/>
  <c r="L38" i="14" s="1"/>
  <c r="I39" i="14"/>
  <c r="L39" i="14" s="1"/>
  <c r="I40" i="14"/>
  <c r="I41" i="14"/>
  <c r="I42" i="14"/>
  <c r="I43" i="14"/>
  <c r="L43" i="14" s="1"/>
  <c r="I44" i="14"/>
  <c r="L44" i="14" s="1"/>
  <c r="I45" i="14"/>
  <c r="L45" i="14" s="1"/>
  <c r="I46" i="14"/>
  <c r="L46" i="14" s="1"/>
  <c r="I47" i="14"/>
  <c r="I48" i="14"/>
  <c r="I49" i="14"/>
  <c r="L49" i="14" s="1"/>
  <c r="I50" i="14"/>
  <c r="I51" i="14"/>
  <c r="I52" i="14"/>
  <c r="I53" i="14"/>
  <c r="I54" i="14"/>
  <c r="I55" i="14"/>
  <c r="I56" i="14"/>
  <c r="I57" i="14"/>
  <c r="I58" i="14"/>
  <c r="I59" i="14"/>
  <c r="L59" i="14" s="1"/>
  <c r="I60" i="14"/>
  <c r="L60" i="14" s="1"/>
  <c r="I61" i="14"/>
  <c r="L61" i="14" s="1"/>
  <c r="I62" i="14"/>
  <c r="I63" i="14"/>
  <c r="L63" i="14" s="1"/>
  <c r="I64" i="14"/>
  <c r="I65" i="14"/>
  <c r="I66" i="14"/>
  <c r="O66" i="14" s="1"/>
  <c r="I70" i="14"/>
  <c r="L70" i="14" s="1"/>
  <c r="I71" i="14"/>
  <c r="L71" i="14" s="1"/>
  <c r="I72" i="14"/>
  <c r="L72" i="14" s="1"/>
  <c r="I73" i="14"/>
  <c r="I74" i="14"/>
  <c r="I75" i="14"/>
  <c r="I76" i="14"/>
  <c r="L76" i="14" s="1"/>
  <c r="I77" i="14"/>
  <c r="L77" i="14" s="1"/>
  <c r="O77" i="14" s="1"/>
  <c r="I78" i="14"/>
  <c r="I79" i="14"/>
  <c r="I80" i="14"/>
  <c r="I81" i="14"/>
  <c r="I82" i="14"/>
  <c r="I83" i="14"/>
  <c r="I84" i="14"/>
  <c r="I85" i="14"/>
  <c r="I86" i="14"/>
  <c r="I87" i="14"/>
  <c r="I88" i="14"/>
  <c r="L88" i="14" s="1"/>
  <c r="I89" i="14"/>
  <c r="L89" i="14" s="1"/>
  <c r="I90" i="14"/>
  <c r="I91" i="14"/>
  <c r="I92" i="14"/>
  <c r="L92" i="14" s="1"/>
  <c r="I93" i="14"/>
  <c r="L93" i="14" s="1"/>
  <c r="I94" i="14"/>
  <c r="L94" i="14" s="1"/>
  <c r="I95" i="14"/>
  <c r="I13" i="14"/>
  <c r="L13" i="14" s="1"/>
  <c r="I118" i="14"/>
  <c r="I117" i="14"/>
  <c r="I113" i="14"/>
  <c r="I112" i="14"/>
  <c r="I104" i="14"/>
  <c r="I103" i="14"/>
  <c r="I102" i="14"/>
  <c r="I101" i="14"/>
  <c r="I100" i="14"/>
  <c r="K96" i="14"/>
  <c r="R22" i="14"/>
  <c r="C32" i="4" s="1"/>
  <c r="BH98" i="1"/>
  <c r="BZ14" i="2"/>
  <c r="BX72" i="2"/>
  <c r="BZ15" i="2"/>
  <c r="BZ16" i="2"/>
  <c r="BZ17" i="2"/>
  <c r="BZ18" i="2"/>
  <c r="BZ19" i="2"/>
  <c r="BZ20" i="2"/>
  <c r="BZ21" i="2"/>
  <c r="BZ22" i="2"/>
  <c r="BZ23" i="2"/>
  <c r="BZ24" i="2"/>
  <c r="BZ25" i="2"/>
  <c r="BZ26" i="2"/>
  <c r="BZ27" i="2"/>
  <c r="BZ28" i="2"/>
  <c r="BZ29" i="2"/>
  <c r="BZ30" i="2"/>
  <c r="BZ31" i="2"/>
  <c r="BZ32" i="2"/>
  <c r="BZ33" i="2"/>
  <c r="BZ34" i="2"/>
  <c r="BZ35" i="2"/>
  <c r="BZ36" i="2"/>
  <c r="BZ37" i="2"/>
  <c r="BZ38" i="2"/>
  <c r="BZ39" i="2"/>
  <c r="BZ40" i="2"/>
  <c r="BZ41" i="2"/>
  <c r="BZ42" i="2"/>
  <c r="BZ43" i="2"/>
  <c r="BZ44" i="2"/>
  <c r="BZ45" i="2"/>
  <c r="BZ46" i="2"/>
  <c r="BZ47" i="2"/>
  <c r="BZ48" i="2"/>
  <c r="BZ49" i="2"/>
  <c r="BZ50" i="2"/>
  <c r="BZ51" i="2"/>
  <c r="BZ52" i="2"/>
  <c r="BZ53" i="2"/>
  <c r="BZ54" i="2"/>
  <c r="BZ55" i="2"/>
  <c r="BZ56" i="2"/>
  <c r="BZ57" i="2"/>
  <c r="BZ58" i="2"/>
  <c r="BZ59" i="2"/>
  <c r="BZ60" i="2"/>
  <c r="BZ61" i="2"/>
  <c r="BZ62" i="2"/>
  <c r="BZ63" i="2"/>
  <c r="BZ64" i="2"/>
  <c r="BZ65" i="2"/>
  <c r="BZ66" i="2"/>
  <c r="BZ67" i="2"/>
  <c r="BZ68" i="2"/>
  <c r="BZ69" i="2"/>
  <c r="BZ70" i="2"/>
  <c r="BZ13" i="2"/>
  <c r="BJ100" i="1"/>
  <c r="BK15" i="1"/>
  <c r="BK16" i="1"/>
  <c r="BK17" i="1"/>
  <c r="BK19" i="1"/>
  <c r="BK20" i="1"/>
  <c r="BK21" i="1"/>
  <c r="BK25" i="1"/>
  <c r="BK26" i="1"/>
  <c r="BK27" i="1"/>
  <c r="BK28" i="1"/>
  <c r="BK29" i="1"/>
  <c r="BK30" i="1"/>
  <c r="BK32" i="1"/>
  <c r="BK33" i="1"/>
  <c r="BL33" i="1" s="1"/>
  <c r="BK34" i="1"/>
  <c r="BK35" i="1"/>
  <c r="BK37" i="1"/>
  <c r="BK38" i="1"/>
  <c r="BK39" i="1"/>
  <c r="BK42" i="1"/>
  <c r="BK44" i="1"/>
  <c r="BK45" i="1"/>
  <c r="BK46" i="1"/>
  <c r="BK47" i="1"/>
  <c r="BK50" i="1"/>
  <c r="BK54" i="1"/>
  <c r="BK56" i="1"/>
  <c r="BK58" i="1"/>
  <c r="BK60" i="1"/>
  <c r="BK61" i="1"/>
  <c r="BK62" i="1"/>
  <c r="BK64" i="1"/>
  <c r="BK67" i="1"/>
  <c r="BK68" i="1"/>
  <c r="BK71" i="1"/>
  <c r="BK72" i="1"/>
  <c r="BK73" i="1"/>
  <c r="BK74" i="1"/>
  <c r="BK76" i="1"/>
  <c r="BK77" i="1"/>
  <c r="BK78" i="1"/>
  <c r="BK81" i="1"/>
  <c r="BK89" i="1"/>
  <c r="BK90" i="1"/>
  <c r="BK93" i="1"/>
  <c r="BK94" i="1"/>
  <c r="BL94" i="1" s="1"/>
  <c r="BK95" i="1"/>
  <c r="BJ13" i="1"/>
  <c r="BK13" i="1"/>
  <c r="BK18" i="1"/>
  <c r="BK22" i="1"/>
  <c r="BK23" i="1"/>
  <c r="BK24" i="1"/>
  <c r="BK31" i="1"/>
  <c r="BK36" i="1"/>
  <c r="BK40" i="1"/>
  <c r="BK41" i="1"/>
  <c r="BK43" i="1"/>
  <c r="BK48" i="1"/>
  <c r="BK49" i="1"/>
  <c r="BK51" i="1"/>
  <c r="BK52" i="1"/>
  <c r="BK53" i="1"/>
  <c r="BK55" i="1"/>
  <c r="BK57" i="1"/>
  <c r="BL57" i="1" s="1"/>
  <c r="BK59" i="1"/>
  <c r="BK63" i="1"/>
  <c r="BK65" i="1"/>
  <c r="BK66" i="1"/>
  <c r="BK69" i="1"/>
  <c r="BK70" i="1"/>
  <c r="BK75" i="1"/>
  <c r="BK79" i="1"/>
  <c r="BK80" i="1"/>
  <c r="BK82" i="1"/>
  <c r="BK83" i="1"/>
  <c r="BK84" i="1"/>
  <c r="BK85" i="1"/>
  <c r="BK86" i="1"/>
  <c r="BK87" i="1"/>
  <c r="BK88" i="1"/>
  <c r="BL88" i="1" s="1"/>
  <c r="BK91" i="1"/>
  <c r="BK92" i="1"/>
  <c r="BK96" i="1"/>
  <c r="BK14" i="1"/>
  <c r="AZ102" i="1"/>
  <c r="L24" i="5"/>
  <c r="M24" i="5"/>
  <c r="N24" i="5"/>
  <c r="O24" i="5"/>
  <c r="P24" i="5"/>
  <c r="Q24" i="5"/>
  <c r="R24" i="5"/>
  <c r="S24" i="5"/>
  <c r="T24" i="5"/>
  <c r="U24" i="5"/>
  <c r="V24" i="5"/>
  <c r="W24" i="5"/>
  <c r="X24" i="5"/>
  <c r="Y24" i="5"/>
  <c r="Z24" i="5"/>
  <c r="AA24" i="5"/>
  <c r="AB24" i="5"/>
  <c r="AC24" i="5"/>
  <c r="AD24" i="5"/>
  <c r="AE24" i="5"/>
  <c r="AF24" i="5"/>
  <c r="AG24" i="5"/>
  <c r="AH24" i="5"/>
  <c r="AI24" i="5"/>
  <c r="AJ24" i="5"/>
  <c r="AK24" i="5"/>
  <c r="AL24" i="5"/>
  <c r="AM24" i="5"/>
  <c r="AN24" i="5"/>
  <c r="AO24" i="5"/>
  <c r="AP24" i="5"/>
  <c r="D24" i="5"/>
  <c r="E24" i="5"/>
  <c r="F24" i="5"/>
  <c r="G24" i="5"/>
  <c r="H24" i="5"/>
  <c r="I24" i="5"/>
  <c r="J24" i="5"/>
  <c r="K24" i="5"/>
  <c r="C24" i="5"/>
  <c r="BG98" i="1"/>
  <c r="BW72" i="2"/>
  <c r="AR21" i="5"/>
  <c r="AR22" i="5"/>
  <c r="AR20" i="5"/>
  <c r="C72" i="2"/>
  <c r="E72" i="2"/>
  <c r="G72" i="2"/>
  <c r="H72" i="2"/>
  <c r="L72" i="2"/>
  <c r="M72" i="2"/>
  <c r="N72" i="2"/>
  <c r="O72" i="2"/>
  <c r="P72" i="2"/>
  <c r="Q72" i="2"/>
  <c r="R72" i="2"/>
  <c r="S72" i="2"/>
  <c r="T72" i="2"/>
  <c r="U72" i="2"/>
  <c r="V72" i="2"/>
  <c r="W72" i="2"/>
  <c r="X72" i="2"/>
  <c r="Y72" i="2"/>
  <c r="Z72" i="2"/>
  <c r="AA72" i="2"/>
  <c r="AB72" i="2"/>
  <c r="AC72" i="2"/>
  <c r="AD72" i="2"/>
  <c r="AE72" i="2"/>
  <c r="AF72" i="2"/>
  <c r="AG72" i="2"/>
  <c r="AH72" i="2"/>
  <c r="AI72" i="2"/>
  <c r="AJ72" i="2"/>
  <c r="AK72" i="2"/>
  <c r="AL72" i="2"/>
  <c r="AM72" i="2"/>
  <c r="AN72" i="2"/>
  <c r="AO72" i="2"/>
  <c r="AP72" i="2"/>
  <c r="AQ72" i="2"/>
  <c r="AR72" i="2"/>
  <c r="AS72" i="2"/>
  <c r="AT72" i="2"/>
  <c r="AU72" i="2"/>
  <c r="AV72" i="2"/>
  <c r="AW72" i="2"/>
  <c r="AX72" i="2"/>
  <c r="AY72" i="2"/>
  <c r="AZ72" i="2"/>
  <c r="BA72" i="2"/>
  <c r="BB72" i="2"/>
  <c r="BC72" i="2"/>
  <c r="BD72" i="2"/>
  <c r="BE72" i="2"/>
  <c r="BF72" i="2"/>
  <c r="BG72" i="2"/>
  <c r="BH72" i="2"/>
  <c r="BI72" i="2"/>
  <c r="BJ72" i="2"/>
  <c r="BK72" i="2"/>
  <c r="BL72" i="2"/>
  <c r="BM72" i="2"/>
  <c r="BN72" i="2"/>
  <c r="BO72" i="2"/>
  <c r="BP72" i="2"/>
  <c r="BQ72" i="2"/>
  <c r="BR72" i="2"/>
  <c r="BS72" i="2"/>
  <c r="BT72" i="2"/>
  <c r="BU72" i="2"/>
  <c r="BV72" i="2"/>
  <c r="BF98" i="1"/>
  <c r="R35" i="3"/>
  <c r="R13" i="3"/>
  <c r="R14" i="3"/>
  <c r="R19" i="3"/>
  <c r="R18" i="3"/>
  <c r="R20" i="3"/>
  <c r="R21" i="3"/>
  <c r="R22" i="3"/>
  <c r="R23" i="3"/>
  <c r="R24" i="3"/>
  <c r="R25" i="3"/>
  <c r="R28" i="3"/>
  <c r="R29" i="3"/>
  <c r="R30" i="3"/>
  <c r="R31" i="3"/>
  <c r="R32" i="3"/>
  <c r="R33" i="3"/>
  <c r="R34" i="3"/>
  <c r="R36" i="3"/>
  <c r="R37" i="3"/>
  <c r="R38" i="3"/>
  <c r="R39" i="3"/>
  <c r="R26" i="3"/>
  <c r="AR30" i="6"/>
  <c r="D28" i="6"/>
  <c r="E28" i="6"/>
  <c r="F28" i="6"/>
  <c r="G28" i="6"/>
  <c r="H28" i="6"/>
  <c r="I28" i="6"/>
  <c r="J28" i="6"/>
  <c r="K28" i="6"/>
  <c r="L28" i="6"/>
  <c r="M28" i="6"/>
  <c r="N28" i="6"/>
  <c r="O28" i="6"/>
  <c r="P28" i="6"/>
  <c r="Q28" i="6"/>
  <c r="R28" i="6"/>
  <c r="S28" i="6"/>
  <c r="T28" i="6"/>
  <c r="U28" i="6"/>
  <c r="V28" i="6"/>
  <c r="W28" i="6"/>
  <c r="X28" i="6"/>
  <c r="Y28" i="6"/>
  <c r="Z28" i="6"/>
  <c r="AA28" i="6"/>
  <c r="AB28" i="6"/>
  <c r="AC28" i="6"/>
  <c r="AD28" i="6"/>
  <c r="AE28" i="6"/>
  <c r="AF28" i="6"/>
  <c r="AG28" i="6"/>
  <c r="AH28" i="6"/>
  <c r="AI28" i="6"/>
  <c r="AJ28" i="6"/>
  <c r="AK28" i="6"/>
  <c r="AL28" i="6"/>
  <c r="AM28" i="6"/>
  <c r="AN28" i="6"/>
  <c r="AO28" i="6"/>
  <c r="AP28" i="6"/>
  <c r="AQ28" i="6"/>
  <c r="AS28" i="6"/>
  <c r="AT28" i="6"/>
  <c r="AV19" i="6"/>
  <c r="AV20" i="6"/>
  <c r="AV21" i="6"/>
  <c r="AV22" i="6"/>
  <c r="AV23" i="6"/>
  <c r="AV24" i="6"/>
  <c r="AV25" i="6"/>
  <c r="AV26" i="6"/>
  <c r="AR28" i="6"/>
  <c r="BE98" i="1"/>
  <c r="C25" i="4"/>
  <c r="E7" i="4" s="1"/>
  <c r="Y45" i="12"/>
  <c r="Y43" i="12"/>
  <c r="Y44" i="12"/>
  <c r="AT24" i="12"/>
  <c r="E57" i="6"/>
  <c r="F57" i="6"/>
  <c r="G57" i="6"/>
  <c r="H57" i="6"/>
  <c r="I57" i="6"/>
  <c r="AW57" i="6"/>
  <c r="J57" i="6"/>
  <c r="K57" i="6"/>
  <c r="L57" i="6"/>
  <c r="M57" i="6"/>
  <c r="N57" i="6"/>
  <c r="O57" i="6"/>
  <c r="P57" i="6"/>
  <c r="Q57" i="6"/>
  <c r="R57" i="6"/>
  <c r="S57" i="6"/>
  <c r="T57" i="6"/>
  <c r="U57" i="6"/>
  <c r="V57" i="6"/>
  <c r="W57" i="6"/>
  <c r="X57" i="6"/>
  <c r="Y57" i="6"/>
  <c r="Z57" i="6"/>
  <c r="AA57" i="6"/>
  <c r="AB57" i="6"/>
  <c r="AC57" i="6"/>
  <c r="AD57" i="6"/>
  <c r="AE57" i="6"/>
  <c r="AF57" i="6"/>
  <c r="AG57" i="6"/>
  <c r="AH57" i="6"/>
  <c r="AI57" i="6"/>
  <c r="AJ57" i="6"/>
  <c r="AK57" i="6"/>
  <c r="AL57" i="6"/>
  <c r="AM57" i="6"/>
  <c r="AN57" i="6"/>
  <c r="AO57" i="6"/>
  <c r="AP57" i="6"/>
  <c r="AQ57" i="6"/>
  <c r="AR57" i="6"/>
  <c r="AS57" i="6"/>
  <c r="AT57" i="6"/>
  <c r="D57" i="6"/>
  <c r="AV57" i="6"/>
  <c r="AV44" i="6"/>
  <c r="AV45" i="6"/>
  <c r="AV46" i="6"/>
  <c r="AV47" i="6"/>
  <c r="AV48" i="6"/>
  <c r="AV49" i="6"/>
  <c r="AV50" i="6"/>
  <c r="AV51" i="6"/>
  <c r="AV52" i="6"/>
  <c r="AV53" i="6"/>
  <c r="AV54" i="6"/>
  <c r="AV55" i="6"/>
  <c r="AV43" i="6"/>
  <c r="AG50" i="5"/>
  <c r="AH50" i="5"/>
  <c r="AI50" i="5"/>
  <c r="AJ50" i="5"/>
  <c r="AK50" i="5"/>
  <c r="AL50" i="5"/>
  <c r="AM50" i="5"/>
  <c r="AN50" i="5"/>
  <c r="AO50" i="5"/>
  <c r="AP50" i="5"/>
  <c r="AA50" i="5"/>
  <c r="AB50" i="5"/>
  <c r="AC50" i="5"/>
  <c r="AD50" i="5"/>
  <c r="AE50" i="5"/>
  <c r="R44" i="3"/>
  <c r="AT22" i="12"/>
  <c r="D16" i="4" s="1"/>
  <c r="AO20" i="12"/>
  <c r="AP20" i="12"/>
  <c r="AQ20" i="12"/>
  <c r="AR20" i="12"/>
  <c r="AI20" i="12"/>
  <c r="AJ20" i="12"/>
  <c r="AK20" i="12"/>
  <c r="AL20" i="12"/>
  <c r="AM20" i="12"/>
  <c r="AN20" i="12"/>
  <c r="AB20" i="12"/>
  <c r="AC20" i="12"/>
  <c r="AD20" i="12"/>
  <c r="AE20" i="12"/>
  <c r="AF20" i="12"/>
  <c r="AG20" i="12"/>
  <c r="AH20" i="12"/>
  <c r="X20" i="12"/>
  <c r="Y20" i="12"/>
  <c r="Z20" i="12"/>
  <c r="AA20" i="12"/>
  <c r="AT17" i="12"/>
  <c r="AT18" i="12"/>
  <c r="AT15" i="12"/>
  <c r="AT14" i="12"/>
  <c r="AT13" i="12"/>
  <c r="AT20" i="12" s="1"/>
  <c r="C16" i="4" s="1"/>
  <c r="E127" i="14" s="1"/>
  <c r="E16" i="4"/>
  <c r="L20" i="12"/>
  <c r="O20" i="12"/>
  <c r="P20" i="12"/>
  <c r="Q20" i="12"/>
  <c r="R20" i="12"/>
  <c r="S20" i="12"/>
  <c r="T20" i="12"/>
  <c r="U20" i="12"/>
  <c r="E20" i="12"/>
  <c r="F20" i="12"/>
  <c r="G20" i="12"/>
  <c r="H20" i="12"/>
  <c r="I20" i="12"/>
  <c r="J20" i="12"/>
  <c r="K20" i="12"/>
  <c r="AU20" i="12" s="1"/>
  <c r="AU24" i="12" s="1"/>
  <c r="M20" i="12"/>
  <c r="N20" i="12"/>
  <c r="D20" i="12"/>
  <c r="E47" i="12"/>
  <c r="F47" i="12"/>
  <c r="G47" i="12"/>
  <c r="H47" i="12"/>
  <c r="I47" i="12"/>
  <c r="J47" i="12"/>
  <c r="K47" i="12"/>
  <c r="L47" i="12"/>
  <c r="M47" i="12"/>
  <c r="N47" i="12"/>
  <c r="O47" i="12"/>
  <c r="P47" i="12"/>
  <c r="Q47" i="12"/>
  <c r="R47" i="12"/>
  <c r="S47" i="12"/>
  <c r="T47" i="12"/>
  <c r="U47" i="12"/>
  <c r="V47" i="12"/>
  <c r="W47" i="12"/>
  <c r="D47" i="12"/>
  <c r="AA47" i="12" s="1"/>
  <c r="D31" i="12"/>
  <c r="AR37" i="5"/>
  <c r="AR38" i="5"/>
  <c r="AR39" i="5"/>
  <c r="AR40" i="5"/>
  <c r="AR41" i="5"/>
  <c r="AR42" i="5"/>
  <c r="AR43" i="5"/>
  <c r="AR44" i="5"/>
  <c r="AR45" i="5"/>
  <c r="AR46" i="5"/>
  <c r="AR47" i="5"/>
  <c r="AR48" i="5"/>
  <c r="AR36" i="5"/>
  <c r="AQ104" i="1"/>
  <c r="E10" i="12"/>
  <c r="F10" i="12" s="1"/>
  <c r="Y42" i="12"/>
  <c r="Y41" i="12"/>
  <c r="Y40" i="12"/>
  <c r="Y39" i="12"/>
  <c r="Y38" i="12"/>
  <c r="Y37" i="12"/>
  <c r="Y36" i="12"/>
  <c r="Y35" i="12"/>
  <c r="Y34" i="12"/>
  <c r="Y33" i="12"/>
  <c r="Y47" i="12" s="1"/>
  <c r="BD98" i="1"/>
  <c r="BC98" i="1"/>
  <c r="BC104" i="1" s="1"/>
  <c r="BB98" i="1"/>
  <c r="BA98" i="1"/>
  <c r="AZ98" i="1"/>
  <c r="AY98" i="1"/>
  <c r="AY104" i="1" s="1"/>
  <c r="AX98" i="1"/>
  <c r="AW98" i="1"/>
  <c r="AV98" i="1"/>
  <c r="AU98" i="1"/>
  <c r="AU104" i="1" s="1"/>
  <c r="AT98" i="1"/>
  <c r="AS98" i="1"/>
  <c r="AR98" i="1"/>
  <c r="G98" i="1"/>
  <c r="H98" i="1"/>
  <c r="I98" i="1"/>
  <c r="J98" i="1"/>
  <c r="J104" i="1" s="1"/>
  <c r="K98" i="1"/>
  <c r="K104" i="1" s="1"/>
  <c r="L98" i="1"/>
  <c r="M98" i="1"/>
  <c r="N98" i="1"/>
  <c r="O98" i="1"/>
  <c r="P98" i="1"/>
  <c r="Q98" i="1"/>
  <c r="R98" i="1"/>
  <c r="R104" i="1" s="1"/>
  <c r="S98" i="1"/>
  <c r="S104" i="1" s="1"/>
  <c r="T98" i="1"/>
  <c r="U98" i="1"/>
  <c r="V98" i="1"/>
  <c r="W98" i="1"/>
  <c r="X98" i="1"/>
  <c r="Y98" i="1"/>
  <c r="Z98" i="1"/>
  <c r="Z104" i="1" s="1"/>
  <c r="AA98" i="1"/>
  <c r="AA104" i="1" s="1"/>
  <c r="AB98" i="1"/>
  <c r="AC98" i="1"/>
  <c r="AD98" i="1"/>
  <c r="AE98" i="1"/>
  <c r="AF98" i="1"/>
  <c r="AG98" i="1"/>
  <c r="AH98" i="1"/>
  <c r="AH104" i="1" s="1"/>
  <c r="AI98" i="1"/>
  <c r="AI104" i="1" s="1"/>
  <c r="AJ98" i="1"/>
  <c r="AK98" i="1"/>
  <c r="AL98" i="1"/>
  <c r="AM98" i="1"/>
  <c r="AN98" i="1"/>
  <c r="AO98" i="1"/>
  <c r="AP98" i="1"/>
  <c r="AP104" i="1" s="1"/>
  <c r="E98" i="1"/>
  <c r="F98" i="1"/>
  <c r="BZ74" i="2"/>
  <c r="C19" i="4" s="1"/>
  <c r="H127" i="14" s="1"/>
  <c r="BZ75" i="2"/>
  <c r="D19" i="4" s="1"/>
  <c r="AR28" i="5"/>
  <c r="E14" i="4"/>
  <c r="AV32" i="6"/>
  <c r="R48" i="3"/>
  <c r="E17" i="4" s="1"/>
  <c r="E15" i="4"/>
  <c r="AV30" i="6"/>
  <c r="D15" i="4"/>
  <c r="AW28" i="6"/>
  <c r="Z50" i="5"/>
  <c r="AR26" i="5"/>
  <c r="D14" i="4"/>
  <c r="W50" i="5"/>
  <c r="X50" i="5"/>
  <c r="Y50" i="5"/>
  <c r="AF50" i="5"/>
  <c r="C50" i="5"/>
  <c r="D50" i="5"/>
  <c r="E50" i="5"/>
  <c r="F50" i="5"/>
  <c r="G50" i="5"/>
  <c r="H50" i="5"/>
  <c r="I50" i="5"/>
  <c r="J50" i="5"/>
  <c r="K50" i="5"/>
  <c r="L50" i="5"/>
  <c r="M50" i="5"/>
  <c r="N50" i="5"/>
  <c r="O50" i="5"/>
  <c r="P50" i="5"/>
  <c r="Q50" i="5"/>
  <c r="R50" i="5"/>
  <c r="S50" i="5"/>
  <c r="T50" i="5"/>
  <c r="U50" i="5"/>
  <c r="V50" i="5"/>
  <c r="D34" i="5"/>
  <c r="E34" i="5"/>
  <c r="F34" i="5"/>
  <c r="G34" i="5"/>
  <c r="H34" i="5"/>
  <c r="I34" i="5"/>
  <c r="J34" i="5"/>
  <c r="K34" i="5"/>
  <c r="L34" i="5"/>
  <c r="M34" i="5"/>
  <c r="N34" i="5"/>
  <c r="O34" i="5"/>
  <c r="P34" i="5"/>
  <c r="Q34" i="5"/>
  <c r="R34" i="5"/>
  <c r="S34" i="5"/>
  <c r="T34" i="5"/>
  <c r="U34" i="5"/>
  <c r="V34" i="5"/>
  <c r="W34" i="5"/>
  <c r="X34" i="5"/>
  <c r="Y34" i="5"/>
  <c r="Z34" i="5"/>
  <c r="AA34" i="5"/>
  <c r="AB34" i="5"/>
  <c r="AC34" i="5"/>
  <c r="AD34" i="5"/>
  <c r="AE34" i="5"/>
  <c r="AF34" i="5"/>
  <c r="AG34" i="5"/>
  <c r="AH34" i="5"/>
  <c r="AI34" i="5"/>
  <c r="AJ34" i="5"/>
  <c r="AK34" i="5"/>
  <c r="AL34" i="5"/>
  <c r="AM34" i="5"/>
  <c r="AN34" i="5"/>
  <c r="AO34" i="5"/>
  <c r="AP34" i="5"/>
  <c r="D16" i="5"/>
  <c r="E16" i="5"/>
  <c r="F16" i="5"/>
  <c r="G16" i="5"/>
  <c r="H16" i="5"/>
  <c r="I16" i="5"/>
  <c r="J16" i="5"/>
  <c r="K16" i="5"/>
  <c r="L16" i="5"/>
  <c r="M16" i="5"/>
  <c r="N16" i="5"/>
  <c r="O16" i="5"/>
  <c r="P16" i="5"/>
  <c r="Q16" i="5"/>
  <c r="R16" i="5"/>
  <c r="S16" i="5"/>
  <c r="T16" i="5"/>
  <c r="U16" i="5"/>
  <c r="V16" i="5"/>
  <c r="W16" i="5"/>
  <c r="X16" i="5"/>
  <c r="Y16" i="5"/>
  <c r="Z16" i="5"/>
  <c r="AA16" i="5"/>
  <c r="AB16" i="5"/>
  <c r="AC16" i="5"/>
  <c r="AD16" i="5"/>
  <c r="AE16" i="5"/>
  <c r="AF16" i="5"/>
  <c r="AG16" i="5"/>
  <c r="AH16" i="5"/>
  <c r="AI16" i="5"/>
  <c r="AJ16" i="5"/>
  <c r="AK16" i="5"/>
  <c r="AL16" i="5"/>
  <c r="AM16" i="5"/>
  <c r="E41" i="6"/>
  <c r="F41" i="6"/>
  <c r="G41" i="6"/>
  <c r="H41" i="6"/>
  <c r="I41" i="6"/>
  <c r="J41" i="6"/>
  <c r="K41" i="6"/>
  <c r="L41" i="6"/>
  <c r="M41" i="6"/>
  <c r="N41" i="6"/>
  <c r="O41" i="6"/>
  <c r="P41" i="6"/>
  <c r="Q41" i="6"/>
  <c r="R41" i="6"/>
  <c r="S41" i="6"/>
  <c r="T41" i="6"/>
  <c r="U41" i="6"/>
  <c r="V41" i="6"/>
  <c r="W41" i="6"/>
  <c r="X41" i="6"/>
  <c r="Y41" i="6"/>
  <c r="Z41" i="6"/>
  <c r="AA41" i="6"/>
  <c r="AB41" i="6"/>
  <c r="AC41" i="6"/>
  <c r="AD41" i="6"/>
  <c r="AE41" i="6"/>
  <c r="AF41" i="6"/>
  <c r="AG41" i="6"/>
  <c r="AH41" i="6"/>
  <c r="AI41" i="6"/>
  <c r="AJ41" i="6"/>
  <c r="AK41" i="6"/>
  <c r="AL41" i="6"/>
  <c r="AM41" i="6"/>
  <c r="AN41" i="6"/>
  <c r="AO41" i="6"/>
  <c r="AP41" i="6"/>
  <c r="AQ41" i="6"/>
  <c r="AR41" i="6"/>
  <c r="AS41" i="6"/>
  <c r="AT41"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S24" i="5"/>
  <c r="AS50" i="5"/>
  <c r="AR24" i="5"/>
  <c r="AV28" i="6"/>
  <c r="AR50" i="5"/>
  <c r="E9" i="3"/>
  <c r="F9" i="3" s="1"/>
  <c r="G9" i="3" s="1"/>
  <c r="H9" i="3" s="1"/>
  <c r="I9" i="3" s="1"/>
  <c r="J9" i="3" s="1"/>
  <c r="K9" i="3" s="1"/>
  <c r="L9" i="3" s="1"/>
  <c r="M9" i="3" s="1"/>
  <c r="N9" i="3" s="1"/>
  <c r="O9" i="3" s="1"/>
  <c r="P9" i="3" s="1"/>
  <c r="C14" i="4"/>
  <c r="AS28" i="5"/>
  <c r="C15" i="4"/>
  <c r="AW32" i="6"/>
  <c r="K11" i="2"/>
  <c r="L11" i="2" s="1"/>
  <c r="M11" i="2" s="1"/>
  <c r="N11" i="2" s="1"/>
  <c r="O11" i="2" s="1"/>
  <c r="P11" i="2" s="1"/>
  <c r="Q11" i="2" s="1"/>
  <c r="R11" i="2" s="1"/>
  <c r="S11" i="2" s="1"/>
  <c r="T11" i="2" s="1"/>
  <c r="U11" i="2" s="1"/>
  <c r="V11" i="2" s="1"/>
  <c r="W11" i="2" s="1"/>
  <c r="X11" i="2" s="1"/>
  <c r="Y11" i="2" s="1"/>
  <c r="Z11" i="2" s="1"/>
  <c r="AA11" i="2" s="1"/>
  <c r="AB11" i="2" s="1"/>
  <c r="AC11" i="2" s="1"/>
  <c r="AD11" i="2" s="1"/>
  <c r="AE11" i="2" s="1"/>
  <c r="AF11" i="2" s="1"/>
  <c r="AG11" i="2" s="1"/>
  <c r="AH11" i="2" s="1"/>
  <c r="AI11" i="2" s="1"/>
  <c r="AJ11" i="2" s="1"/>
  <c r="AK11" i="2" s="1"/>
  <c r="AL11" i="2" s="1"/>
  <c r="AM11" i="2" s="1"/>
  <c r="AN11" i="2" s="1"/>
  <c r="AO11" i="2" s="1"/>
  <c r="AP11" i="2" s="1"/>
  <c r="AQ11" i="2" s="1"/>
  <c r="AR11" i="2" s="1"/>
  <c r="AS11" i="2" s="1"/>
  <c r="AT11" i="2" s="1"/>
  <c r="AU11" i="2" s="1"/>
  <c r="AV11" i="2" s="1"/>
  <c r="AW11" i="2" s="1"/>
  <c r="AX11" i="2" s="1"/>
  <c r="AY11" i="2" s="1"/>
  <c r="AZ11" i="2" s="1"/>
  <c r="BA11" i="2" s="1"/>
  <c r="BB11" i="2" s="1"/>
  <c r="BC11" i="2" s="1"/>
  <c r="BD11" i="2" s="1"/>
  <c r="BE11" i="2" s="1"/>
  <c r="BF11" i="2" s="1"/>
  <c r="BG11" i="2" s="1"/>
  <c r="BH11" i="2" s="1"/>
  <c r="BI11" i="2" s="1"/>
  <c r="BJ11" i="2" s="1"/>
  <c r="BK11" i="2" s="1"/>
  <c r="BL11" i="2" s="1"/>
  <c r="BM11" i="2" s="1"/>
  <c r="BN11" i="2" s="1"/>
  <c r="BO11" i="2" s="1"/>
  <c r="BP11" i="2" s="1"/>
  <c r="BQ11" i="2" s="1"/>
  <c r="BR11" i="2" s="1"/>
  <c r="BS11" i="2" s="1"/>
  <c r="BT11" i="2" s="1"/>
  <c r="BU11" i="2" s="1"/>
  <c r="BV11" i="2" s="1"/>
  <c r="F9" i="1"/>
  <c r="G9" i="1" s="1"/>
  <c r="H9" i="1" s="1"/>
  <c r="I9" i="1" s="1"/>
  <c r="J9" i="1" s="1"/>
  <c r="K9" i="1" s="1"/>
  <c r="L9" i="1" s="1"/>
  <c r="M9" i="1" s="1"/>
  <c r="N9" i="1" s="1"/>
  <c r="O9" i="1" s="1"/>
  <c r="P9" i="1" s="1"/>
  <c r="Q9" i="1" s="1"/>
  <c r="R9" i="1" s="1"/>
  <c r="S9" i="1" s="1"/>
  <c r="T9" i="1" s="1"/>
  <c r="U9" i="1" s="1"/>
  <c r="V9" i="1" s="1"/>
  <c r="W9" i="1" s="1"/>
  <c r="X9" i="1" s="1"/>
  <c r="Y9" i="1" s="1"/>
  <c r="Z9" i="1" s="1"/>
  <c r="AA9" i="1" s="1"/>
  <c r="AB9" i="1" s="1"/>
  <c r="AC9" i="1" s="1"/>
  <c r="AD9" i="1" s="1"/>
  <c r="AE9" i="1" s="1"/>
  <c r="AF9" i="1" s="1"/>
  <c r="AG9" i="1" s="1"/>
  <c r="AH9" i="1" s="1"/>
  <c r="AI9" i="1" s="1"/>
  <c r="AJ9" i="1" s="1"/>
  <c r="AK9" i="1" s="1"/>
  <c r="AL9" i="1" s="1"/>
  <c r="AM9" i="1" s="1"/>
  <c r="AN9" i="1" s="1"/>
  <c r="AO9" i="1" s="1"/>
  <c r="AP9" i="1" s="1"/>
  <c r="AQ9" i="1" s="1"/>
  <c r="AR9" i="1" s="1"/>
  <c r="AS9" i="1" s="1"/>
  <c r="AT9" i="1" s="1"/>
  <c r="AU9" i="1" s="1"/>
  <c r="AV9" i="1" s="1"/>
  <c r="AW9" i="1" s="1"/>
  <c r="AX9" i="1" s="1"/>
  <c r="AY9" i="1" s="1"/>
  <c r="AZ9" i="1" s="1"/>
  <c r="BA9" i="1" s="1"/>
  <c r="BB9" i="1" s="1"/>
  <c r="BC9" i="1" s="1"/>
  <c r="L73" i="14" l="1"/>
  <c r="O73" i="14" s="1"/>
  <c r="I125" i="14"/>
  <c r="AX104" i="1"/>
  <c r="BG104" i="1"/>
  <c r="AK104" i="1"/>
  <c r="AC104" i="1"/>
  <c r="U104" i="1"/>
  <c r="M104" i="1"/>
  <c r="AS104" i="1"/>
  <c r="BA104" i="1"/>
  <c r="F104" i="1"/>
  <c r="AJ104" i="1"/>
  <c r="AB104" i="1"/>
  <c r="T104" i="1"/>
  <c r="L104" i="1"/>
  <c r="BB104" i="1"/>
  <c r="E104" i="1"/>
  <c r="R42" i="3"/>
  <c r="S48" i="3" s="1"/>
  <c r="AT104" i="1"/>
  <c r="AF104" i="1"/>
  <c r="P104" i="1"/>
  <c r="AM104" i="1"/>
  <c r="AE104" i="1"/>
  <c r="W104" i="1"/>
  <c r="O104" i="1"/>
  <c r="G104" i="1"/>
  <c r="BF104" i="1"/>
  <c r="BZ72" i="2"/>
  <c r="C30" i="4" s="1"/>
  <c r="AN104" i="1"/>
  <c r="X104" i="1"/>
  <c r="H104" i="1"/>
  <c r="AL104" i="1"/>
  <c r="AD104" i="1"/>
  <c r="V104" i="1"/>
  <c r="N104" i="1"/>
  <c r="AR104" i="1"/>
  <c r="AZ104" i="1"/>
  <c r="CA72" i="2"/>
  <c r="BE104" i="1"/>
  <c r="BH104" i="1"/>
  <c r="AV104" i="1"/>
  <c r="BD104" i="1"/>
  <c r="AO104" i="1"/>
  <c r="AG104" i="1"/>
  <c r="Y104" i="1"/>
  <c r="Q104" i="1"/>
  <c r="I104" i="1"/>
  <c r="AW104" i="1"/>
  <c r="F31" i="12"/>
  <c r="G10" i="12"/>
  <c r="E31" i="12"/>
  <c r="BJ102" i="1"/>
  <c r="D18" i="4" s="1"/>
  <c r="BL24" i="1"/>
  <c r="BL73" i="1"/>
  <c r="BL32" i="1"/>
  <c r="BL96" i="1"/>
  <c r="BL65" i="1"/>
  <c r="BL49" i="1"/>
  <c r="BL40" i="1"/>
  <c r="BL80" i="1"/>
  <c r="BL81" i="1"/>
  <c r="BL16" i="1"/>
  <c r="R46" i="3"/>
  <c r="D17" i="4" s="1"/>
  <c r="S42" i="3"/>
  <c r="O67" i="14"/>
  <c r="N67" i="14"/>
  <c r="L57" i="14"/>
  <c r="O57" i="14" s="1"/>
  <c r="L41" i="14"/>
  <c r="O41" i="14" s="1"/>
  <c r="N53" i="14"/>
  <c r="L75" i="14"/>
  <c r="O75" i="14" s="1"/>
  <c r="O76" i="14"/>
  <c r="N66" i="14"/>
  <c r="O80" i="14"/>
  <c r="BL52" i="1"/>
  <c r="BL91" i="1"/>
  <c r="BL92" i="1"/>
  <c r="BL87" i="1"/>
  <c r="BL83" i="1"/>
  <c r="BL51" i="1"/>
  <c r="BL44" i="1"/>
  <c r="BL19" i="1"/>
  <c r="BL78" i="1"/>
  <c r="BL27" i="1"/>
  <c r="BL86" i="1"/>
  <c r="BL35" i="1"/>
  <c r="BL30" i="1"/>
  <c r="BL63" i="1"/>
  <c r="BL68" i="1"/>
  <c r="BL38" i="1"/>
  <c r="BL22" i="1"/>
  <c r="BL55" i="1"/>
  <c r="BL47" i="1"/>
  <c r="BL13" i="1"/>
  <c r="J125" i="14"/>
  <c r="BL23" i="1"/>
  <c r="BL72" i="1"/>
  <c r="BL48" i="1"/>
  <c r="BL15" i="1"/>
  <c r="BL64" i="1"/>
  <c r="BL31" i="1"/>
  <c r="BL37" i="1"/>
  <c r="BL79" i="1"/>
  <c r="BL71" i="1"/>
  <c r="BL29" i="1"/>
  <c r="BL85" i="1"/>
  <c r="BL95" i="1"/>
  <c r="BL77" i="1"/>
  <c r="BL93" i="1"/>
  <c r="BL56" i="1"/>
  <c r="BL39" i="1"/>
  <c r="BL76" i="1"/>
  <c r="BL54" i="1"/>
  <c r="BL62" i="1"/>
  <c r="BL46" i="1"/>
  <c r="BL21" i="1"/>
  <c r="BL61" i="1"/>
  <c r="BL45" i="1"/>
  <c r="BL28" i="1"/>
  <c r="BL90" i="1"/>
  <c r="BL82" i="1"/>
  <c r="BL74" i="1"/>
  <c r="BL67" i="1"/>
  <c r="BL59" i="1"/>
  <c r="BL43" i="1"/>
  <c r="BL34" i="1"/>
  <c r="BL26" i="1"/>
  <c r="BL89" i="1"/>
  <c r="BL53" i="1"/>
  <c r="BL36" i="1"/>
  <c r="BL84" i="1"/>
  <c r="BL69" i="1"/>
  <c r="BL20" i="1"/>
  <c r="BL70" i="1"/>
  <c r="BL66" i="1"/>
  <c r="BL58" i="1"/>
  <c r="BL50" i="1"/>
  <c r="BL42" i="1"/>
  <c r="BL25" i="1"/>
  <c r="BL17" i="1"/>
  <c r="BL18" i="1"/>
  <c r="BL75" i="1"/>
  <c r="BL60" i="1"/>
  <c r="BK98" i="1"/>
  <c r="D25" i="4" s="1"/>
  <c r="BL14" i="1"/>
  <c r="BM98" i="1"/>
  <c r="BJ98" i="1"/>
  <c r="C18" i="4" s="1"/>
  <c r="C127" i="14" s="1"/>
  <c r="O44" i="14"/>
  <c r="N44" i="14"/>
  <c r="O55" i="14"/>
  <c r="N55" i="14"/>
  <c r="N17" i="14"/>
  <c r="O17" i="14"/>
  <c r="O45" i="14"/>
  <c r="N45" i="14"/>
  <c r="O49" i="14"/>
  <c r="N49" i="14"/>
  <c r="N59" i="14"/>
  <c r="O59" i="14"/>
  <c r="O60" i="14"/>
  <c r="N60" i="14"/>
  <c r="N26" i="14"/>
  <c r="O26" i="14"/>
  <c r="N32" i="14"/>
  <c r="O32" i="14"/>
  <c r="O61" i="14"/>
  <c r="N61" i="14"/>
  <c r="O70" i="14"/>
  <c r="N70" i="14"/>
  <c r="O46" i="14"/>
  <c r="N46" i="14"/>
  <c r="O27" i="14"/>
  <c r="N27" i="14"/>
  <c r="N37" i="14"/>
  <c r="O37" i="14"/>
  <c r="O71" i="14"/>
  <c r="N71" i="14"/>
  <c r="O25" i="14"/>
  <c r="N25" i="14"/>
  <c r="O19" i="14"/>
  <c r="N19" i="14"/>
  <c r="O28" i="14"/>
  <c r="N28" i="14"/>
  <c r="O38" i="14"/>
  <c r="N38" i="14"/>
  <c r="O72" i="14"/>
  <c r="N72" i="14"/>
  <c r="O15" i="14"/>
  <c r="N15" i="14"/>
  <c r="O20" i="14"/>
  <c r="N20" i="14"/>
  <c r="O29" i="14"/>
  <c r="N29" i="14"/>
  <c r="O34" i="14"/>
  <c r="N34" i="14"/>
  <c r="N39" i="14"/>
  <c r="O39" i="14"/>
  <c r="O63" i="14"/>
  <c r="N63" i="14"/>
  <c r="O21" i="14"/>
  <c r="N21" i="14"/>
  <c r="N30" i="14"/>
  <c r="O30" i="14"/>
  <c r="O43" i="14"/>
  <c r="N43" i="14"/>
  <c r="N77" i="14"/>
  <c r="N16" i="14"/>
  <c r="N33" i="14"/>
  <c r="N35" i="14"/>
  <c r="N80" i="14"/>
  <c r="N76" i="14"/>
  <c r="N73" i="14" l="1"/>
  <c r="BJ104" i="1"/>
  <c r="H10" i="12"/>
  <c r="G31" i="12"/>
  <c r="D20" i="4"/>
  <c r="E9" i="4" s="1"/>
  <c r="C17" i="4"/>
  <c r="D127" i="14" s="1"/>
  <c r="N57" i="14"/>
  <c r="N41" i="14"/>
  <c r="O53" i="14"/>
  <c r="N75" i="14"/>
  <c r="BL98" i="1"/>
  <c r="BL104" i="1"/>
  <c r="E18" i="4"/>
  <c r="E20" i="4" s="1"/>
  <c r="L97" i="14"/>
  <c r="L96" i="14"/>
  <c r="O13" i="14"/>
  <c r="N13" i="14"/>
  <c r="N97" i="14" l="1"/>
  <c r="I10" i="12"/>
  <c r="H31" i="12"/>
  <c r="C20" i="4"/>
  <c r="C27" i="4" s="1"/>
  <c r="O97" i="14"/>
  <c r="I31" i="12" l="1"/>
  <c r="J10" i="12"/>
  <c r="E21" i="4"/>
  <c r="E6" i="4"/>
  <c r="K10" i="12" l="1"/>
  <c r="J31" i="12"/>
  <c r="L10" i="12" l="1"/>
  <c r="K31" i="12"/>
  <c r="M10" i="12" l="1"/>
  <c r="L31" i="12"/>
  <c r="N10" i="12" l="1"/>
  <c r="M31" i="12"/>
  <c r="O10" i="12" l="1"/>
  <c r="N31" i="12"/>
  <c r="O31" i="12" l="1"/>
  <c r="P10" i="12"/>
  <c r="P31" i="12" l="1"/>
  <c r="Q10" i="12"/>
  <c r="R10" i="12" l="1"/>
  <c r="Q31" i="12"/>
  <c r="R31" i="12" l="1"/>
  <c r="S10" i="12"/>
  <c r="S31" i="12" l="1"/>
  <c r="T10" i="12"/>
  <c r="U10" i="12" l="1"/>
  <c r="T31" i="12"/>
  <c r="V10" i="12" l="1"/>
  <c r="U31" i="12"/>
  <c r="V31" i="12" l="1"/>
  <c r="W10" i="12"/>
  <c r="X10" i="12" l="1"/>
  <c r="Y10" i="12" s="1"/>
  <c r="Z10" i="12" s="1"/>
  <c r="AA10" i="12" s="1"/>
  <c r="AB10" i="12" s="1"/>
  <c r="AC10" i="12" s="1"/>
  <c r="AD10" i="12" s="1"/>
  <c r="AE10" i="12" s="1"/>
  <c r="AF10" i="12" s="1"/>
  <c r="AG10" i="12" s="1"/>
  <c r="AH10" i="12" s="1"/>
  <c r="AI10" i="12" s="1"/>
  <c r="AJ10" i="12" s="1"/>
  <c r="AK10" i="12" s="1"/>
  <c r="AL10" i="12" s="1"/>
  <c r="AM10" i="12" s="1"/>
  <c r="AN10" i="12" s="1"/>
  <c r="AO10" i="12" s="1"/>
  <c r="AP10" i="12" s="1"/>
  <c r="AQ10" i="12" s="1"/>
  <c r="AR10" i="12" s="1"/>
  <c r="W3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Donald MacPhail</author>
  </authors>
  <commentList>
    <comment ref="AR89" authorId="0" shapeId="0" xr:uid="{30EDB86A-3DE9-4717-8973-3C66B6FB28CB}">
      <text>
        <r>
          <rPr>
            <b/>
            <sz val="9"/>
            <color indexed="81"/>
            <rFont val="Tahoma"/>
            <family val="2"/>
          </rPr>
          <t>Donald MacPhail:</t>
        </r>
        <r>
          <rPr>
            <sz val="9"/>
            <color indexed="81"/>
            <rFont val="Tahoma"/>
            <family val="2"/>
          </rPr>
          <t xml:space="preserve">
Partial data in NB Nat.  See Audubon database for additional data.</t>
        </r>
      </text>
    </comment>
    <comment ref="AO100" authorId="0" shapeId="0" xr:uid="{7A7D4738-B190-4A54-9B49-0678CCD3289D}">
      <text>
        <r>
          <rPr>
            <b/>
            <sz val="9"/>
            <color indexed="81"/>
            <rFont val="Tahoma"/>
            <family val="2"/>
          </rPr>
          <t>Donald MacPhail:</t>
        </r>
        <r>
          <rPr>
            <sz val="9"/>
            <color indexed="81"/>
            <rFont val="Tahoma"/>
            <family val="2"/>
          </rPr>
          <t xml:space="preserve">
Minto-Chipman data added later</t>
        </r>
      </text>
    </comment>
    <comment ref="AP100" authorId="0" shapeId="0" xr:uid="{D6299269-AD28-4BCF-953C-A4F513DB9DC0}">
      <text>
        <r>
          <rPr>
            <b/>
            <sz val="9"/>
            <color indexed="81"/>
            <rFont val="Tahoma"/>
            <family val="2"/>
          </rPr>
          <t>Donald MacPhail:</t>
        </r>
        <r>
          <rPr>
            <sz val="9"/>
            <color indexed="81"/>
            <rFont val="Tahoma"/>
            <family val="2"/>
          </rPr>
          <t xml:space="preserve">
Fundy = on file
Bouctouche = no data
</t>
        </r>
      </text>
    </comment>
    <comment ref="AQ100" authorId="0" shapeId="0" xr:uid="{38550C52-1CCF-46E3-AEFD-14E4A2464E96}">
      <text>
        <r>
          <rPr>
            <b/>
            <sz val="9"/>
            <color indexed="81"/>
            <rFont val="Tahoma"/>
            <family val="2"/>
          </rPr>
          <t>Donald MacPhail:</t>
        </r>
        <r>
          <rPr>
            <sz val="9"/>
            <color indexed="81"/>
            <rFont val="Tahoma"/>
            <family val="2"/>
          </rPr>
          <t xml:space="preserve">
Summary not published until 2021; done with recovered data.  Additional data recovered since.  Some counts known to be lost; for others there is no info on whether a count was done or not.  The 45 is based on counts with data plus counts with data the year before and the year after.</t>
        </r>
      </text>
    </comment>
    <comment ref="AO102" authorId="0" shapeId="0" xr:uid="{71607DB1-4C85-4DD0-8349-79C6A6C50676}">
      <text>
        <r>
          <rPr>
            <b/>
            <sz val="9"/>
            <color indexed="81"/>
            <rFont val="Tahoma"/>
            <family val="2"/>
          </rPr>
          <t>Donald MacPhail:</t>
        </r>
        <r>
          <rPr>
            <sz val="9"/>
            <color indexed="81"/>
            <rFont val="Tahoma"/>
            <family val="2"/>
          </rPr>
          <t xml:space="preserve">
Including Minto added in 2025 - 1112 birds
</t>
        </r>
      </text>
    </comment>
    <comment ref="AY102" authorId="0" shapeId="0" xr:uid="{87905B28-E02F-43F2-BC5B-714A8FF0C33A}">
      <text>
        <r>
          <rPr>
            <b/>
            <sz val="9"/>
            <color indexed="81"/>
            <rFont val="Tahoma"/>
            <family val="2"/>
          </rPr>
          <t>Donald MacPhail:</t>
        </r>
        <r>
          <rPr>
            <sz val="9"/>
            <color indexed="81"/>
            <rFont val="Tahoma"/>
            <family val="2"/>
          </rPr>
          <t xml:space="preserve">
NBDA, XXFV and NBSD added after publishing = 1961.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Donald MacPhail</author>
  </authors>
  <commentList>
    <comment ref="BH65" authorId="0" shapeId="0" xr:uid="{84C3862B-398B-46B6-B580-58482C2301D6}">
      <text>
        <r>
          <rPr>
            <b/>
            <sz val="9"/>
            <color indexed="81"/>
            <rFont val="Tahoma"/>
            <family val="2"/>
          </rPr>
          <t>Donald MacPhail:</t>
        </r>
        <r>
          <rPr>
            <sz val="9"/>
            <color indexed="81"/>
            <rFont val="Tahoma"/>
            <family val="2"/>
          </rPr>
          <t xml:space="preserve">
Partial data onpy in NBNAT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Donald MacPhail</author>
  </authors>
  <commentList>
    <comment ref="L28" authorId="0" shapeId="0" xr:uid="{776ACA08-EBC1-4E0D-917F-74EF71FA8866}">
      <text>
        <r>
          <rPr>
            <b/>
            <sz val="9"/>
            <color indexed="81"/>
            <rFont val="Tahoma"/>
            <family val="2"/>
          </rPr>
          <t>Donald MacPhail:</t>
        </r>
        <r>
          <rPr>
            <sz val="9"/>
            <color indexed="81"/>
            <rFont val="Tahoma"/>
            <family val="2"/>
          </rPr>
          <t xml:space="preserve">
Moncton Area, including Riverview Heights, Moncton-Riverview and Moncton-Shediac = 68</t>
        </r>
      </text>
    </comment>
  </commentList>
</comments>
</file>

<file path=xl/sharedStrings.xml><?xml version="1.0" encoding="utf-8"?>
<sst xmlns="http://schemas.openxmlformats.org/spreadsheetml/2006/main" count="4192" uniqueCount="594">
  <si>
    <t>New Brunswick Christmas Bird Count data - 1900 to date</t>
  </si>
  <si>
    <t>Perth Andover</t>
  </si>
  <si>
    <t>Blackville</t>
  </si>
  <si>
    <t>Woodstock</t>
  </si>
  <si>
    <t>Fredericton</t>
  </si>
  <si>
    <t>Jemseg</t>
  </si>
  <si>
    <t>McAdam</t>
  </si>
  <si>
    <t>Dalhousie</t>
  </si>
  <si>
    <t>Jacquet River</t>
  </si>
  <si>
    <t>Bathurst</t>
  </si>
  <si>
    <t>Kouchibouguac National Park</t>
  </si>
  <si>
    <t>Cape Tormentine</t>
  </si>
  <si>
    <t>Moncton</t>
  </si>
  <si>
    <t>Sackville</t>
  </si>
  <si>
    <t>Riverside-Albert</t>
  </si>
  <si>
    <t>Fundy National Park</t>
  </si>
  <si>
    <t>Saint John</t>
  </si>
  <si>
    <t>Grand Manan</t>
  </si>
  <si>
    <t>Grand Manan Channel</t>
  </si>
  <si>
    <t>Species</t>
  </si>
  <si>
    <t>Individuals</t>
  </si>
  <si>
    <t>ü</t>
  </si>
  <si>
    <t>Cambridge-Narrows</t>
  </si>
  <si>
    <t>Nictau-Riley Brook</t>
  </si>
  <si>
    <t>Plaster Rock</t>
  </si>
  <si>
    <t>Grand Falls</t>
  </si>
  <si>
    <t>Hartland</t>
  </si>
  <si>
    <t>Nackawic</t>
  </si>
  <si>
    <t>Mactaquac</t>
  </si>
  <si>
    <t>Hampton</t>
  </si>
  <si>
    <t>Newcastle-Chatham</t>
  </si>
  <si>
    <t>Miramichi</t>
  </si>
  <si>
    <t>Sussex</t>
  </si>
  <si>
    <t>Stanley</t>
  </si>
  <si>
    <t>Saint John - Digby/Bay of Fundy (SJ Digby ferry)</t>
  </si>
  <si>
    <t>Mount Carleton</t>
  </si>
  <si>
    <t>Edmundston</t>
  </si>
  <si>
    <t>Jun-Dec 81</t>
  </si>
  <si>
    <t>Southeast Upsalquitch</t>
  </si>
  <si>
    <t>(1)</t>
  </si>
  <si>
    <t>Glassville-Juniper</t>
  </si>
  <si>
    <t>Tracadie</t>
  </si>
  <si>
    <t>Caraquet</t>
  </si>
  <si>
    <t xml:space="preserve">Minto </t>
  </si>
  <si>
    <t>Ile Miscou</t>
  </si>
  <si>
    <t>Paquetville</t>
  </si>
  <si>
    <t>(2)</t>
  </si>
  <si>
    <t>Shediac</t>
  </si>
  <si>
    <t>Kedgwick</t>
  </si>
  <si>
    <t>Restigouche</t>
  </si>
  <si>
    <t>Blacks Harbour</t>
  </si>
  <si>
    <t>Salisbury</t>
  </si>
  <si>
    <t>Machias Seal Island</t>
  </si>
  <si>
    <t>Hillsborough</t>
  </si>
  <si>
    <t>Gannet Rock</t>
  </si>
  <si>
    <t>V2 N1</t>
  </si>
  <si>
    <t>V4 N1</t>
  </si>
  <si>
    <t>V7 N1</t>
  </si>
  <si>
    <t>V8 N1</t>
  </si>
  <si>
    <t>V10 N1</t>
  </si>
  <si>
    <t>V11 N2-4</t>
  </si>
  <si>
    <t>V12 N1</t>
  </si>
  <si>
    <t>V13 N1</t>
  </si>
  <si>
    <t>V15 N1</t>
  </si>
  <si>
    <t>V15 N4</t>
  </si>
  <si>
    <t>V16 N2</t>
  </si>
  <si>
    <t>V17 N1</t>
  </si>
  <si>
    <t>V17 N3</t>
  </si>
  <si>
    <t>V18 N1</t>
  </si>
  <si>
    <t>V19 N1</t>
  </si>
  <si>
    <t>V20</t>
  </si>
  <si>
    <t>V22 N1</t>
  </si>
  <si>
    <t>V42 N1</t>
  </si>
  <si>
    <t>V26 N4</t>
  </si>
  <si>
    <t>V27 N4</t>
  </si>
  <si>
    <t>V29 N2</t>
  </si>
  <si>
    <t>V31 N1</t>
  </si>
  <si>
    <t>V30 N1</t>
  </si>
  <si>
    <t>V32 N1</t>
  </si>
  <si>
    <t>Spr 03</t>
  </si>
  <si>
    <t>Wint 99</t>
  </si>
  <si>
    <t>Wint 00</t>
  </si>
  <si>
    <t>Sum 02</t>
  </si>
  <si>
    <t>Spr 04</t>
  </si>
  <si>
    <t>Spr 05</t>
  </si>
  <si>
    <t>Bouctouche</t>
  </si>
  <si>
    <t>Tracadie-Sheila</t>
  </si>
  <si>
    <t>(3)</t>
  </si>
  <si>
    <t>Lepreau/Point Lepreau</t>
  </si>
  <si>
    <t>Queenstown/Hampstead-Queenstown</t>
  </si>
  <si>
    <t>Saint Paul</t>
  </si>
  <si>
    <t>Saint Leonard</t>
  </si>
  <si>
    <t>Sainte-Anne-de-Madawaska</t>
  </si>
  <si>
    <t>Norton</t>
  </si>
  <si>
    <t>Red Bank/Sunny Corner</t>
  </si>
  <si>
    <t>Springfield</t>
  </si>
  <si>
    <t>Totals</t>
  </si>
  <si>
    <t>(4)</t>
  </si>
  <si>
    <t>V21 N1</t>
  </si>
  <si>
    <t>Thomaston Corner</t>
  </si>
  <si>
    <t>V23 N1</t>
  </si>
  <si>
    <t>V24 N1</t>
  </si>
  <si>
    <t>Spr 97</t>
  </si>
  <si>
    <t>Old Proprietor Shoals</t>
  </si>
  <si>
    <t>St Stephen-Calais/St Stephen</t>
  </si>
  <si>
    <t>(5)</t>
  </si>
  <si>
    <t>Spr 98</t>
  </si>
  <si>
    <t>V25 N1</t>
  </si>
  <si>
    <t>mis-match is explained; usually due to no data received for a count or two</t>
  </si>
  <si>
    <t>V26 N1</t>
  </si>
  <si>
    <t>Spr 06</t>
  </si>
  <si>
    <t>V33 N1</t>
  </si>
  <si>
    <t>x</t>
  </si>
  <si>
    <t>Count</t>
  </si>
  <si>
    <t>Years</t>
  </si>
  <si>
    <t xml:space="preserve">Grand Manan  </t>
  </si>
  <si>
    <t>Hampstead</t>
  </si>
  <si>
    <t>Ile Lameque</t>
  </si>
  <si>
    <t>Jemseg-Gagetown</t>
  </si>
  <si>
    <t>Lepreau</t>
  </si>
  <si>
    <t xml:space="preserve">Memramcook  </t>
  </si>
  <si>
    <t>Memramcook-Hillsborough</t>
  </si>
  <si>
    <t>Miscou Island</t>
  </si>
  <si>
    <t>Pacquetville</t>
  </si>
  <si>
    <t>Quispamsis-Hampton</t>
  </si>
  <si>
    <t>St. Andrews</t>
  </si>
  <si>
    <t>St. Stephen</t>
  </si>
  <si>
    <t>St. Leonard</t>
  </si>
  <si>
    <t>(7)</t>
  </si>
  <si>
    <t>V34 N1</t>
  </si>
  <si>
    <t>(6)</t>
  </si>
  <si>
    <t xml:space="preserve">no </t>
  </si>
  <si>
    <t>V37 N2</t>
  </si>
  <si>
    <t>V38 N1</t>
  </si>
  <si>
    <t xml:space="preserve">        Miramichi</t>
  </si>
  <si>
    <t xml:space="preserve">        Chatham-Newcastle</t>
  </si>
  <si>
    <t>Shippegan</t>
  </si>
  <si>
    <t xml:space="preserve">        Shippegan Island</t>
  </si>
  <si>
    <t xml:space="preserve">        Ile Lazequet? et Shippegan</t>
  </si>
  <si>
    <t xml:space="preserve">        Ile Lameque/Lameque/Ile Lameque-Shippegan (2)</t>
  </si>
  <si>
    <t xml:space="preserve">        Hammond River-Hampton</t>
  </si>
  <si>
    <t xml:space="preserve">        Hammond River</t>
  </si>
  <si>
    <t xml:space="preserve">        Tracadie-Sheila</t>
  </si>
  <si>
    <t xml:space="preserve">        Chipman</t>
  </si>
  <si>
    <t>Counts (as stated in summaries)</t>
  </si>
  <si>
    <t>V39 N2</t>
  </si>
  <si>
    <t>write up states 46; 45 counts in data section</t>
  </si>
  <si>
    <t xml:space="preserve">        Memramcook</t>
  </si>
  <si>
    <t>V40 2,3,4</t>
  </si>
  <si>
    <t>write up states 45; 43 counts in data section</t>
  </si>
  <si>
    <t>Scotch Lake</t>
  </si>
  <si>
    <t>- publication of Nature NB; started in 1969 and continues to present</t>
  </si>
  <si>
    <t>J-F 1957</t>
  </si>
  <si>
    <t>Port Elgin</t>
  </si>
  <si>
    <t>V9 N1</t>
  </si>
  <si>
    <t>J-F 1958</t>
  </si>
  <si>
    <t>J-F 1959</t>
  </si>
  <si>
    <t>Moncton-Shediac</t>
  </si>
  <si>
    <t>Keirstead Mtn, Kings Co.</t>
  </si>
  <si>
    <t>Pennfield</t>
  </si>
  <si>
    <t>V11 N1</t>
  </si>
  <si>
    <t>J-F 1960</t>
  </si>
  <si>
    <t>"an irregular report" - 2 observers; 2 days; covers Bayside to Deer Island; Herring Gulls and Great Black-backed Gulls listed as "many" and Crows listed as "several"; a comment that this area could yield more species/birds than any other area</t>
  </si>
  <si>
    <t>J-F 1961</t>
  </si>
  <si>
    <t>J-F 1962</t>
  </si>
  <si>
    <t>J-F 1963</t>
  </si>
  <si>
    <t>V14 N1</t>
  </si>
  <si>
    <t>V14 N6</t>
  </si>
  <si>
    <t>N-D 1963</t>
  </si>
  <si>
    <t>V15 N6</t>
  </si>
  <si>
    <t>Jan 1965</t>
  </si>
  <si>
    <t>Jan 1966</t>
  </si>
  <si>
    <t>V16 N6</t>
  </si>
  <si>
    <t>Quaco Head, St Martins (1963); St Martins</t>
  </si>
  <si>
    <t>Jan 1967</t>
  </si>
  <si>
    <t>V17 N6</t>
  </si>
  <si>
    <t>Lameque (Shippigan Island)</t>
  </si>
  <si>
    <t>Jan 1968</t>
  </si>
  <si>
    <t>V18 N6</t>
  </si>
  <si>
    <t>Dorchester</t>
  </si>
  <si>
    <t>Riverside - Albert</t>
  </si>
  <si>
    <t>Jan 1969</t>
  </si>
  <si>
    <t>V19 N7</t>
  </si>
  <si>
    <t>Audubon CBC Database</t>
  </si>
  <si>
    <t>Number</t>
  </si>
  <si>
    <t>of Counts</t>
  </si>
  <si>
    <t>SUMMARY</t>
  </si>
  <si>
    <t>Counted</t>
  </si>
  <si>
    <t>Birds</t>
  </si>
  <si>
    <t>Riverview Heights</t>
  </si>
  <si>
    <t>Welsford - Bailey</t>
  </si>
  <si>
    <t>NL</t>
  </si>
  <si>
    <t>NS</t>
  </si>
  <si>
    <t>NB</t>
  </si>
  <si>
    <t>QC</t>
  </si>
  <si>
    <t>ON</t>
  </si>
  <si>
    <t>MB</t>
  </si>
  <si>
    <t>SK</t>
  </si>
  <si>
    <t>AB</t>
  </si>
  <si>
    <t>BC</t>
  </si>
  <si>
    <t>Total</t>
  </si>
  <si>
    <t>PE</t>
  </si>
  <si>
    <t>YK</t>
  </si>
  <si>
    <t>NWT</t>
  </si>
  <si>
    <t>NU</t>
  </si>
  <si>
    <t>BIRD LORE</t>
  </si>
  <si>
    <t>Scotch Lake, York County</t>
  </si>
  <si>
    <t>Kent's Island (Kent Island)</t>
  </si>
  <si>
    <t>St Stephen/Deer Island</t>
  </si>
  <si>
    <t>V34 N5</t>
  </si>
  <si>
    <t>V35 N6</t>
  </si>
  <si>
    <t>V37 N1</t>
  </si>
  <si>
    <t>V39 N1</t>
  </si>
  <si>
    <t>V40 N1</t>
  </si>
  <si>
    <t>V41 N1</t>
  </si>
  <si>
    <t>V42 N4</t>
  </si>
  <si>
    <t>V43 N2</t>
  </si>
  <si>
    <t>V44 N2</t>
  </si>
  <si>
    <t>V45 N2</t>
  </si>
  <si>
    <t>V46 N2</t>
  </si>
  <si>
    <t>V47 N3</t>
  </si>
  <si>
    <t>V48 N2</t>
  </si>
  <si>
    <t>V49 N2</t>
  </si>
  <si>
    <t>V50 N2</t>
  </si>
  <si>
    <t>V51 N2</t>
  </si>
  <si>
    <t>V52 N2</t>
  </si>
  <si>
    <t>V53 N2</t>
  </si>
  <si>
    <t>V54 N2</t>
  </si>
  <si>
    <t>V55 N2</t>
  </si>
  <si>
    <t>V56 N2</t>
  </si>
  <si>
    <t>V57 N2&amp;3</t>
  </si>
  <si>
    <t>F&amp;M 1943</t>
  </si>
  <si>
    <t>V58 N4</t>
  </si>
  <si>
    <t>J-A 1944</t>
  </si>
  <si>
    <t>V59 N1</t>
  </si>
  <si>
    <t>J-F 1945</t>
  </si>
  <si>
    <t>V60 N1</t>
  </si>
  <si>
    <t>J-F 1946</t>
  </si>
  <si>
    <t>V61 N2</t>
  </si>
  <si>
    <t>M-A 1947</t>
  </si>
  <si>
    <t>V62 N2</t>
  </si>
  <si>
    <t>M-A 1948</t>
  </si>
  <si>
    <t>V63 N2</t>
  </si>
  <si>
    <t>M-A 1949</t>
  </si>
  <si>
    <t>V64 N2</t>
  </si>
  <si>
    <t>M-A 1950</t>
  </si>
  <si>
    <t>V65 N2</t>
  </si>
  <si>
    <t>M-A 1951</t>
  </si>
  <si>
    <t>V66 N2</t>
  </si>
  <si>
    <t>M-A 1952</t>
  </si>
  <si>
    <t>V67 N1</t>
  </si>
  <si>
    <t>J-M 1953</t>
  </si>
  <si>
    <t>V68 N1</t>
  </si>
  <si>
    <t>J-M 1954</t>
  </si>
  <si>
    <t>V69 N2</t>
  </si>
  <si>
    <t>A-J 1955</t>
  </si>
  <si>
    <t>A-J 1956</t>
  </si>
  <si>
    <t>V70 N2</t>
  </si>
  <si>
    <t>V71 N1</t>
  </si>
  <si>
    <t>J-M 1957</t>
  </si>
  <si>
    <t>V72 N1</t>
  </si>
  <si>
    <t>J-M 1958</t>
  </si>
  <si>
    <t>V73 N1</t>
  </si>
  <si>
    <t>J-M 1959</t>
  </si>
  <si>
    <t>V74 N1</t>
  </si>
  <si>
    <t>J-M 1960</t>
  </si>
  <si>
    <t>V75 N1-4</t>
  </si>
  <si>
    <t>V76 N1-4</t>
  </si>
  <si>
    <t>CBC</t>
  </si>
  <si>
    <t>data</t>
  </si>
  <si>
    <t>no</t>
  </si>
  <si>
    <t>V3</t>
  </si>
  <si>
    <t>J-F 1901</t>
  </si>
  <si>
    <t>V4</t>
  </si>
  <si>
    <t>V5</t>
  </si>
  <si>
    <t>V6</t>
  </si>
  <si>
    <t>V7</t>
  </si>
  <si>
    <t>V8</t>
  </si>
  <si>
    <t>counts</t>
  </si>
  <si>
    <t>in</t>
  </si>
  <si>
    <t>Canada</t>
  </si>
  <si>
    <t>J-F 1902</t>
  </si>
  <si>
    <t>J-F 1903</t>
  </si>
  <si>
    <t>J-F 1904</t>
  </si>
  <si>
    <t>J-F 1905</t>
  </si>
  <si>
    <t>J-F 1906</t>
  </si>
  <si>
    <t>J-F 1907</t>
  </si>
  <si>
    <t>J-F 1908</t>
  </si>
  <si>
    <t>V9</t>
  </si>
  <si>
    <t>V10</t>
  </si>
  <si>
    <t>V11</t>
  </si>
  <si>
    <t>J-F 1909</t>
  </si>
  <si>
    <t>J-F 1910</t>
  </si>
  <si>
    <t>J-F 1911</t>
  </si>
  <si>
    <t>J-F 1912</t>
  </si>
  <si>
    <t xml:space="preserve">V13 N1 </t>
  </si>
  <si>
    <t>J-F 1913</t>
  </si>
  <si>
    <t>J-F 1914</t>
  </si>
  <si>
    <t>J-F 1915</t>
  </si>
  <si>
    <t>J-F 1916</t>
  </si>
  <si>
    <t>V16 N1</t>
  </si>
  <si>
    <t>J-F 1917</t>
  </si>
  <si>
    <t>J-F 1918</t>
  </si>
  <si>
    <t>J-F 1919</t>
  </si>
  <si>
    <t>J-F 1920</t>
  </si>
  <si>
    <t>J-F 1921</t>
  </si>
  <si>
    <t>V20 N1</t>
  </si>
  <si>
    <t>J-F 1922</t>
  </si>
  <si>
    <t>J-F 1923</t>
  </si>
  <si>
    <t>J-F 1924</t>
  </si>
  <si>
    <t>online</t>
  </si>
  <si>
    <t xml:space="preserve">        Quispamsis-Hampton</t>
  </si>
  <si>
    <t>Jemseg/Jemseg-Gagetown</t>
  </si>
  <si>
    <t>Counts with Data</t>
  </si>
  <si>
    <t>- see note from Squires in final issue of 1956 laying out plans and parameters for CBCs to start in December 1956; it took a couple of years to build momentum</t>
  </si>
  <si>
    <t>1919 - Toronto and Ottawa - 2 counts done for the "well-known Bird Lore Christmas Census", submitted too late for publication in Bird Lore so published in CFN</t>
  </si>
  <si>
    <t>1920 - references to Winter Bird Lists</t>
  </si>
  <si>
    <t>1921 - London Ontario count data includes a comment that they have done the "Bird Lore Christmas Census" since 1910</t>
  </si>
  <si>
    <t xml:space="preserve">1927 - Baker Lake in NWT, now NU.  </t>
  </si>
  <si>
    <t xml:space="preserve">     - available on Biodiversity Heritage Library website and University of Toronto and Royal Ontario Museum archives</t>
  </si>
  <si>
    <r>
      <t xml:space="preserve">- </t>
    </r>
    <r>
      <rPr>
        <b/>
        <sz val="11"/>
        <color theme="1"/>
        <rFont val="Calibri"/>
        <family val="2"/>
        <scheme val="minor"/>
      </rPr>
      <t>The Ottawa Naturalist</t>
    </r>
    <r>
      <rPr>
        <sz val="11"/>
        <color theme="1"/>
        <rFont val="Calibri"/>
        <family val="2"/>
        <scheme val="minor"/>
      </rPr>
      <t>, published by The Ottawa Field-Naturalists' Club with the Governor General of Canada as patron, and reporting on nature all across Canada; published 1887-1919</t>
    </r>
  </si>
  <si>
    <t xml:space="preserve">     - no CBC count data (or mention) found prior to 1919; several independent reports of birds observed over a season or so (often winter) from various parts of Canada</t>
  </si>
  <si>
    <t xml:space="preserve">     - (William H Moore from Scotch Lake, NB, listed as a member for several years including up to 1913 at least.  CFN published several items written by him, most related to NB, between 1902 and 1910; many were before he was a member.  Membership cost $1.00 per year after all.)</t>
  </si>
  <si>
    <t xml:space="preserve">     - recorded Canadian-based CBCs from 1919 to 1959.  Bird Lore summaries always included Canadian counts, but BL also stated in latter years that they were not able to include all counts (not indicating whether that included Canadian counts); CFN and Audubon seemed to work together a bit so probably a decision was made to split the CBC role</t>
  </si>
  <si>
    <t>THE OTTAWA NATURALIST and THE CANADIAN FIELD-NATURALIST</t>
  </si>
  <si>
    <r>
      <t xml:space="preserve">- </t>
    </r>
    <r>
      <rPr>
        <b/>
        <sz val="11"/>
        <color theme="1"/>
        <rFont val="Calibri"/>
        <family val="2"/>
        <scheme val="minor"/>
      </rPr>
      <t>The Canadian Field-Naturalist</t>
    </r>
    <r>
      <rPr>
        <sz val="11"/>
        <color theme="1"/>
        <rFont val="Calibri"/>
        <family val="2"/>
        <scheme val="minor"/>
      </rPr>
      <t>, published by The Ottawa Field-Naturalists Club (apostrophe gone), 1919 to present</t>
    </r>
  </si>
  <si>
    <t>Counts not on Audubon database</t>
  </si>
  <si>
    <t>ALL OF CANADA COUNTS</t>
  </si>
  <si>
    <t>Count Total for Year</t>
  </si>
  <si>
    <r>
      <t>New Jersey/N</t>
    </r>
    <r>
      <rPr>
        <sz val="11"/>
        <color theme="1"/>
        <rFont val="Calibri"/>
        <family val="2"/>
      </rPr>
      <t>é</t>
    </r>
    <r>
      <rPr>
        <sz val="11.65"/>
        <color theme="1"/>
        <rFont val="Calibri"/>
        <family val="2"/>
      </rPr>
      <t>guac</t>
    </r>
  </si>
  <si>
    <t>Counts not on Audubon</t>
  </si>
  <si>
    <t>The Canadian Field Naturalist, 1919-1959</t>
  </si>
  <si>
    <t>Nature News, 1956-1968</t>
  </si>
  <si>
    <t>Birds Counted</t>
  </si>
  <si>
    <t>published</t>
  </si>
  <si>
    <t>not</t>
  </si>
  <si>
    <t>Eastport-Campobello (centred in Maine)</t>
  </si>
  <si>
    <t>Spr 99</t>
  </si>
  <si>
    <t>V9 N2</t>
  </si>
  <si>
    <t>V5 N1</t>
  </si>
  <si>
    <t>Pennfield/Beaver Harbour/ Pennfield-Letete (usually Pennfield)</t>
  </si>
  <si>
    <t xml:space="preserve"> </t>
  </si>
  <si>
    <t>V6 N1</t>
  </si>
  <si>
    <t>V12 N2</t>
  </si>
  <si>
    <t>Spr 07</t>
  </si>
  <si>
    <t>(&amp;V36 N2)</t>
  </si>
  <si>
    <t>1924 - St Stephen/Deer Island - not a compliant count, but interesting…Dec 24-26 trip from St Stephen to Deer Island by "automobile and motorboat"; the observer going to his birthplace for Christmas (and his birthday - Dec 25th), finding an impressive number of ducks as well as 500 Robins.  Observer was J S Lord, NB MLA from 1925-1930 and Imperial Kalif of the KKK in Kanada for a while</t>
  </si>
  <si>
    <t>on Audubon</t>
  </si>
  <si>
    <t>St Martins</t>
  </si>
  <si>
    <t xml:space="preserve">1924 and 1925 - Pangnirtung Fjord, Baffin Island, now NU, both reported with 1926 counts in 1927; 2 Raven in 1924 and 2 Raven, 3 Rock Ptarmigan in 1925.  </t>
  </si>
  <si>
    <t>1928 - in V44, N2 with mostly 1929 counts - Cape Dorset in what was then NWT, now NU.  1 Raven plus tracks of Rock Ptarmigan.  "Eskimo" reports of Mandt's Guillemot and Northern Eider during count week</t>
  </si>
  <si>
    <t>data inconsistency explained</t>
  </si>
  <si>
    <t>data inconsistency  not explained</t>
  </si>
  <si>
    <t>probably the same count as 1937 Kent's Island in Bird Lore.  BL description taken as accurate, but total individuals should be 1031 not 1056 as stated in BL.</t>
  </si>
  <si>
    <t>data inconsistency not explained</t>
  </si>
  <si>
    <t>V36 N1</t>
  </si>
  <si>
    <t>(&amp;V34 N2)</t>
  </si>
  <si>
    <t>- BL editor notes in latter years that, due to space limitations, not all reports were published</t>
  </si>
  <si>
    <t>NATURE NEWS</t>
  </si>
  <si>
    <t>NB NATURALIST</t>
  </si>
  <si>
    <t>AUDUBON</t>
  </si>
  <si>
    <t>data lost</t>
  </si>
  <si>
    <t>on file</t>
  </si>
  <si>
    <t>Counts with Data (either published or "on file")</t>
  </si>
  <si>
    <t>cover page indicates "Vol 14" - probably in error</t>
  </si>
  <si>
    <t>Florenceville, 1988 included in 1989 summary</t>
  </si>
  <si>
    <t>Petit-Rocher</t>
  </si>
  <si>
    <t>Eastport-Campobello, 2006 does not include Canadian data; cancelled due to weather</t>
  </si>
  <si>
    <t>some counts in V15 N1, Mar 1964</t>
  </si>
  <si>
    <t>Florenceville (2)</t>
  </si>
  <si>
    <t>Eastport-Campobello (3)</t>
  </si>
  <si>
    <t>Petit-Rocher (4)</t>
  </si>
  <si>
    <t>46 (5)</t>
  </si>
  <si>
    <t>45 (6)</t>
  </si>
  <si>
    <t>NEW BRUNSWICK COUNTS</t>
  </si>
  <si>
    <t>V1 N1</t>
  </si>
  <si>
    <t>v47 N1</t>
  </si>
  <si>
    <t>- published by NB Museum 1950-1969; edited by Austin Squires, Curator; complete set in NB Museum Archives and at Nature NB offices; scanned versions on NB Museum website</t>
  </si>
  <si>
    <t>no info</t>
  </si>
  <si>
    <t>AUDUBON FIELD NOTES</t>
  </si>
  <si>
    <t>J-F 1941</t>
  </si>
  <si>
    <t>J-F 1943</t>
  </si>
  <si>
    <t>J-F 1944</t>
  </si>
  <si>
    <t>M-A 1945</t>
  </si>
  <si>
    <t>M-A 1946</t>
  </si>
  <si>
    <t>Memramcook</t>
  </si>
  <si>
    <t>V13 N2</t>
  </si>
  <si>
    <t>V14 N2</t>
  </si>
  <si>
    <t>Counts not on Audubon database or earlier dataset</t>
  </si>
  <si>
    <t>V11 N2</t>
  </si>
  <si>
    <t>V10 N2</t>
  </si>
  <si>
    <t>V7 N2</t>
  </si>
  <si>
    <t>V6 N2</t>
  </si>
  <si>
    <t>V5 N2</t>
  </si>
  <si>
    <t>V4 N2</t>
  </si>
  <si>
    <t>V3 N2</t>
  </si>
  <si>
    <t>V2 N2</t>
  </si>
  <si>
    <t>counted under Cdn Field Naturalist or Aud Field Notes</t>
  </si>
  <si>
    <t>Counted under Cdn Field-Naturalist</t>
  </si>
  <si>
    <t>Counts with Data (not incl on earlier datasets)</t>
  </si>
  <si>
    <t>FROM 1960-1980 INCLUDES ONLY COUNT AREAS NOT INCLUDED IN NATURE NEWS OR NB NATURALIST</t>
  </si>
  <si>
    <t>Upper Bay of Fundy (Saint John - Digby ferry)</t>
  </si>
  <si>
    <t>V25 N2</t>
  </si>
  <si>
    <t>V18 N2</t>
  </si>
  <si>
    <t>NT</t>
  </si>
  <si>
    <t xml:space="preserve">Count Year </t>
  </si>
  <si>
    <t>Bird Lore issue</t>
  </si>
  <si>
    <t>Count Year</t>
  </si>
  <si>
    <t>Nature News issue</t>
  </si>
  <si>
    <t>Cdn Field Nat issue</t>
  </si>
  <si>
    <t>Counts with data lost</t>
  </si>
  <si>
    <t>2007 (estimate)</t>
  </si>
  <si>
    <t>V27 N1</t>
  </si>
  <si>
    <t>V28 N1</t>
  </si>
  <si>
    <t>V29 N1</t>
  </si>
  <si>
    <t>V35 N1</t>
  </si>
  <si>
    <t>J-F 1925</t>
  </si>
  <si>
    <t>J-F 1926</t>
  </si>
  <si>
    <t>J-F 1927</t>
  </si>
  <si>
    <t>J-F 1928</t>
  </si>
  <si>
    <t>J-F 1929</t>
  </si>
  <si>
    <t>J-F 1930</t>
  </si>
  <si>
    <t>J-F 1931</t>
  </si>
  <si>
    <t>J-F 1932</t>
  </si>
  <si>
    <t>J-F 1933</t>
  </si>
  <si>
    <t>J-F 1934</t>
  </si>
  <si>
    <t>J-F 1935</t>
  </si>
  <si>
    <t>J-F 1936</t>
  </si>
  <si>
    <t>J-F 1937</t>
  </si>
  <si>
    <t>J-F 1938</t>
  </si>
  <si>
    <t>J-F 1939</t>
  </si>
  <si>
    <t>J-F 1940</t>
  </si>
  <si>
    <t>- predecessor to Audubon Field Notes published 1899-1940</t>
  </si>
  <si>
    <t>- complete issues on Audubon website for 1901-1923; CBC data for 1929, 1933, 1937, 1938; other issues not found online</t>
  </si>
  <si>
    <t>- all issues available at Royal Ontario Museum; examined for other NB counts in Toronto, December 2021; interesting NL area counts, but no counts for NB</t>
  </si>
  <si>
    <t>- available on Audubon website; NB data forms part of North American database</t>
  </si>
  <si>
    <t>- approximately 30% of NB data has been posted to Audubon; only three counts from Audubon are found nowhere else</t>
  </si>
  <si>
    <t>- all CBC count data would have been eligible for inclusion in Audubon database at the time; there is not yet a system for uploading large amounts of historical data</t>
  </si>
  <si>
    <t>- the definitive database for North American CBCs; database is a bit "clunky", but is the only continent-wide CBC data that is readily useable for either casual or scientific research</t>
  </si>
  <si>
    <t>and on file</t>
  </si>
  <si>
    <t>incl</t>
  </si>
  <si>
    <t>individual counts, 1969-2020</t>
  </si>
  <si>
    <t>Perth-Andover</t>
  </si>
  <si>
    <t>Cambridge Narrows</t>
  </si>
  <si>
    <t>St. Martins</t>
  </si>
  <si>
    <t>Counts not on Audubon database (manual entry)</t>
  </si>
  <si>
    <t>digitized</t>
  </si>
  <si>
    <t>1961-2000</t>
  </si>
  <si>
    <t>1969-1972</t>
  </si>
  <si>
    <t>1996-2000</t>
  </si>
  <si>
    <t>1971-2000</t>
  </si>
  <si>
    <t>1981-2000</t>
  </si>
  <si>
    <t>1970-1971</t>
  </si>
  <si>
    <t>1969-2000</t>
  </si>
  <si>
    <t>1952-2000</t>
  </si>
  <si>
    <t>1965-2000</t>
  </si>
  <si>
    <t>1977-2000</t>
  </si>
  <si>
    <t>1967-2000</t>
  </si>
  <si>
    <t>1965-1972</t>
  </si>
  <si>
    <t>1983-2000</t>
  </si>
  <si>
    <t>1963-2000</t>
  </si>
  <si>
    <t>1969-1992</t>
  </si>
  <si>
    <t>1971-1996</t>
  </si>
  <si>
    <t>1972-2000</t>
  </si>
  <si>
    <t>1962-2000</t>
  </si>
  <si>
    <t>1969-1970</t>
  </si>
  <si>
    <t>1990-1999</t>
  </si>
  <si>
    <t>1966-2000</t>
  </si>
  <si>
    <t>1960-2000</t>
  </si>
  <si>
    <t>v48 N1</t>
  </si>
  <si>
    <t>Nat NB</t>
  </si>
  <si>
    <t>website</t>
  </si>
  <si>
    <t>1972-1976</t>
  </si>
  <si>
    <t>1959-2000</t>
  </si>
  <si>
    <t>1958-2002</t>
  </si>
  <si>
    <t>1986-1999</t>
  </si>
  <si>
    <t>1949, 1991-2001</t>
  </si>
  <si>
    <t>1965,1969</t>
  </si>
  <si>
    <t>1991-1993</t>
  </si>
  <si>
    <t>1988-2000</t>
  </si>
  <si>
    <t>1991-2000</t>
  </si>
  <si>
    <t>1965, 1996-2000</t>
  </si>
  <si>
    <t>1996 count summary refers to a count here in 1965 (which is now "on file")</t>
  </si>
  <si>
    <t>1967-2018</t>
  </si>
  <si>
    <t>1990-2000</t>
  </si>
  <si>
    <t>1948, 1960-2000</t>
  </si>
  <si>
    <t>1982-2006</t>
  </si>
  <si>
    <t>1968, 1989-2000</t>
  </si>
  <si>
    <t>1945-1946, 1957-2000</t>
  </si>
  <si>
    <t>1964-2000</t>
  </si>
  <si>
    <t>1973-2000</t>
  </si>
  <si>
    <t>1986-2000</t>
  </si>
  <si>
    <t>1948, 1959-2012</t>
  </si>
  <si>
    <t>(first-last)</t>
  </si>
  <si>
    <t>1987-2000</t>
  </si>
  <si>
    <t>1970-1978</t>
  </si>
  <si>
    <t>missing?</t>
  </si>
  <si>
    <t>1993-1998</t>
  </si>
  <si>
    <t>NB NAT</t>
  </si>
  <si>
    <t>CFN</t>
  </si>
  <si>
    <t>AUD</t>
  </si>
  <si>
    <t>AFN</t>
  </si>
  <si>
    <t>TOTAL</t>
  </si>
  <si>
    <t>NB NAT COUNTS</t>
  </si>
  <si>
    <t>NATURE NEWS COUNTS</t>
  </si>
  <si>
    <t>NN</t>
  </si>
  <si>
    <t>CANADIAN FIELD NATURALIST</t>
  </si>
  <si>
    <t>Welsford-Bailey</t>
  </si>
  <si>
    <t>AUDUBON DATABASE</t>
  </si>
  <si>
    <t>NUMBER OF YEARS FOR EACH COUNT</t>
  </si>
  <si>
    <t>1976-1993</t>
  </si>
  <si>
    <t>Audubon Field Notes, 1940-1980 (for 1960-1980, only if not in Nature News)</t>
  </si>
  <si>
    <t xml:space="preserve">        Memramcook-Hillsborough (or vice versa some years)</t>
  </si>
  <si>
    <t>totals</t>
  </si>
  <si>
    <t>"Start</t>
  </si>
  <si>
    <t>Year"</t>
  </si>
  <si>
    <r>
      <rPr>
        <b/>
        <sz val="11"/>
        <color theme="1"/>
        <rFont val="Calibri"/>
        <family val="2"/>
        <scheme val="minor"/>
      </rPr>
      <t>"Start Year"</t>
    </r>
    <r>
      <rPr>
        <sz val="11"/>
        <color theme="1"/>
        <rFont val="Calibri"/>
        <family val="2"/>
        <scheme val="minor"/>
      </rPr>
      <t xml:space="preserve">:  indicates only the order in which count areas were published in NB Naturalist when it commenced in 1969.  At least 15 of the currently active counts - covering much of the province - started operating prior to 1969 </t>
    </r>
  </si>
  <si>
    <r>
      <rPr>
        <b/>
        <sz val="11"/>
        <color theme="1"/>
        <rFont val="Calibri"/>
        <family val="2"/>
        <scheme val="minor"/>
      </rPr>
      <t xml:space="preserve">Count Years: </t>
    </r>
    <r>
      <rPr>
        <sz val="11"/>
        <color theme="1"/>
        <rFont val="Calibri"/>
        <family val="2"/>
        <scheme val="minor"/>
      </rPr>
      <t xml:space="preserve"> probably not a key count parameter except that the longer running the data surveys are in a certain area, the more stories the data can tell.  Sometimes a bit difficult to determine precise operating years for a count that has used different names and potentially different co-ordinates over the years, but, where consolidation of count areas, shaded in gray below, made sense, they were.</t>
    </r>
  </si>
  <si>
    <r>
      <rPr>
        <b/>
        <sz val="11"/>
        <color theme="1"/>
        <rFont val="Calibri"/>
        <family val="2"/>
        <scheme val="minor"/>
      </rPr>
      <t xml:space="preserve">Count Order: </t>
    </r>
    <r>
      <rPr>
        <sz val="11"/>
        <color theme="1"/>
        <rFont val="Calibri"/>
        <family val="2"/>
        <scheme val="minor"/>
      </rPr>
      <t xml:space="preserve"> Apparently very random below but indicates the order in which I compiled the data, i.e., started with first issue of NB Naturalist, worked to the last issue of that publication then worked backwards to earlier publications from there</t>
    </r>
  </si>
  <si>
    <t>Counts with Data Lost (manual count)</t>
  </si>
  <si>
    <t>Counts not published elsewhere</t>
  </si>
  <si>
    <t>30+</t>
  </si>
  <si>
    <t>50+</t>
  </si>
  <si>
    <t>THE JOURNAL OF THE MAINE ORNITHOLOGICAL SOCIETY</t>
  </si>
  <si>
    <t>- a single New Brunswick count reported from Grand Manan in 1908</t>
  </si>
  <si>
    <t>Bird Lore, 1900-1940 &amp; The Journal of the Maine Ornithological Society, 1909</t>
  </si>
  <si>
    <t>Yrs</t>
  </si>
  <si>
    <t>total states 9 species, but only 8 species listed; and 38 individuals, but only 36 listed</t>
  </si>
  <si>
    <t>some confusion on this one as the Audubon database has a 1937 Blacks Harbour count that has the same species and number of individuals of each (no totals given on Aud; BL states 18 spcs and 1058 indivs although manual total is 18 spcs and 1031 indivs.  25 Crows and 2 Ravens were reported; if Crows were 75 and mis-transcribed, numbers would balance.  75 crows though seems like a lot.  Speculation...).  Discussion with current Blacks Harbour compiler, Katherine Dewar Lahaie and her uncle Ralph Eldridge, Machias Seal Island compiler, concluded that the count shoud be atributed to Kent Island.  Kent Island was acquired by the Rockefeller family in 1936 and donated to Bowdoin College, Maine, to maintaion as a bird sanctuary.  The 1937 CBC was done by three individuals who took a boat from Lubec, Maine.</t>
  </si>
  <si>
    <t>published in The Journal of the Maine Ornithological Society, Vol 11 No 1, 1909.  Count would be no-compliant today but was fully compliant with guideline of the MOS during these early days of the CBC.  And it was a good method especially for the time; a single oberver, likely on foot as the the Ford Model T only started produstion that year.  Count undertaken by Allan Moses who reported spcs and indivs every day over the Dec 20-31 period.  Figures in the Nature NB data base are estimates as compiled by David Christie and/or Donald MacPhail.</t>
  </si>
  <si>
    <t>-1940-1971; successor publication to Bird Lore; published by Audubon initially and laterly in partnership with US Fish and Wildlife</t>
  </si>
  <si>
    <t>+</t>
  </si>
  <si>
    <t>Saint Andrews</t>
  </si>
  <si>
    <t>1959-1963, 1972-2000</t>
  </si>
  <si>
    <t>1956-2024</t>
  </si>
  <si>
    <t>Kent Island</t>
  </si>
  <si>
    <t>Woodstock and Sackville</t>
  </si>
  <si>
    <t>Lots</t>
  </si>
  <si>
    <t>Count Years in NB</t>
  </si>
  <si>
    <t>1969 or earlier</t>
  </si>
  <si>
    <t xml:space="preserve">initial </t>
  </si>
  <si>
    <t>year</t>
  </si>
  <si>
    <t>mis-match unexplained</t>
  </si>
  <si>
    <t>- all issues on Nature NB website; most issues in NB Museum archives, electronically and in hard copy</t>
  </si>
  <si>
    <t>years with</t>
  </si>
  <si>
    <t>Minto-Chipman (Minto from 2024)</t>
  </si>
  <si>
    <t>New Brunswick Christmas Bird Count data - 1900 to 2024</t>
  </si>
  <si>
    <t>Total Counts in NB, 1900-2024</t>
  </si>
  <si>
    <t xml:space="preserve">NB Naturalist, 1969-2024 </t>
  </si>
  <si>
    <t>Audubon CBC Database, 1900-2024; counts not published elsewhere</t>
  </si>
  <si>
    <t>NB counts, 1900-2024</t>
  </si>
  <si>
    <t>Years with at least one NB CBC (up to 2024)</t>
  </si>
  <si>
    <t>BL/JMO</t>
  </si>
  <si>
    <t>Kent Island (same as Blacks Harbour on Audubon Database)</t>
  </si>
  <si>
    <t>up to 2024</t>
  </si>
  <si>
    <t>Check:  from Summary page</t>
  </si>
  <si>
    <t xml:space="preserve">        Minto-Chipman/Chipman-Minto</t>
  </si>
  <si>
    <t>for 2024</t>
  </si>
  <si>
    <t>Richibucto</t>
  </si>
  <si>
    <t>Hampton-Bloomfield (incl Bloomfield, Kings Co.)</t>
  </si>
  <si>
    <t>-for the first few years after 1971 called "Audubon Magazine"; later changed to American Birds…then I think North American Birds</t>
  </si>
  <si>
    <t>Individuals (approx -may not include all "on file" counts)</t>
  </si>
  <si>
    <t xml:space="preserve">Moncton-Riverview-Berrys Mills </t>
  </si>
  <si>
    <t>Moncton-Riverview-Berrys Mills</t>
  </si>
  <si>
    <t>Counts  NOT</t>
  </si>
  <si>
    <t>(incl lost)</t>
  </si>
  <si>
    <t>Data Sources, both published and on file</t>
  </si>
  <si>
    <t>Counts with data either published or on file or on Audubon CBC Database</t>
  </si>
  <si>
    <t>Number of birds counted (approx - may not include all "on file" results)</t>
  </si>
  <si>
    <t xml:space="preserve">        Central Albert County</t>
  </si>
  <si>
    <t>1996 summary in NB Nat indicates Petit Rocher count was done in 1965; re-discovered in 2023, it is now "on file"</t>
  </si>
  <si>
    <t>Individuals (does not include counts also in CFN)</t>
  </si>
  <si>
    <t>Counts not on Audubon Database OR earlier datasets</t>
  </si>
  <si>
    <t>Blacks Harbour (operated as Pennfield from 1961-1989)</t>
  </si>
  <si>
    <t>Pennfield/Beaver/Letete (Blacks Harbour from 1990)</t>
  </si>
  <si>
    <t>St Stephen</t>
  </si>
  <si>
    <t>V3 N1</t>
  </si>
  <si>
    <t>discovered on David Christie's circa-2000 CBC spreadsheets for each CBC area in the province</t>
  </si>
  <si>
    <t>Counts with Data (not published elsewhere)</t>
  </si>
  <si>
    <t>Counted under Nature News; NN considered more complete</t>
  </si>
  <si>
    <t>also reported in Nature News; NN considered more complete</t>
  </si>
  <si>
    <t>also on Audubon; Audubon considered more complete</t>
  </si>
  <si>
    <t>also in AFN; NN considered more complete</t>
  </si>
  <si>
    <t>Moncton  (Moncton-Shediac 1958-1960)</t>
  </si>
  <si>
    <t>TOTALS</t>
  </si>
  <si>
    <t>also reported in Nature News; Audubon data considered more complete; named "Moncton-Shediac" in provincial database</t>
  </si>
  <si>
    <t>(none other than those listed above)</t>
  </si>
  <si>
    <t xml:space="preserve">Total Counts in NB, 1900-2024; from Data Sources and incl Data Lost </t>
  </si>
  <si>
    <t>Central Albert County</t>
  </si>
  <si>
    <t>Saint John-Digby Ferry (Upper Bay of Fundy)</t>
  </si>
  <si>
    <t>Moncton-Shediac (see also under Audubon datbase)</t>
  </si>
  <si>
    <t>Moncton-Shediac (called "Moncton" on AUD)</t>
  </si>
  <si>
    <t>Scotch Lake (part of modern-era Mactaquac)</t>
  </si>
  <si>
    <r>
      <rPr>
        <b/>
        <sz val="11"/>
        <color theme="1"/>
        <rFont val="Calibri"/>
        <family val="2"/>
        <scheme val="minor"/>
      </rPr>
      <t xml:space="preserve">Digital Data:  All NB CBC data is available in digital format.  </t>
    </r>
    <r>
      <rPr>
        <sz val="11"/>
        <color theme="1"/>
        <rFont val="Calibri"/>
        <family val="2"/>
        <scheme val="minor"/>
      </rPr>
      <t>(1)</t>
    </r>
    <r>
      <rPr>
        <b/>
        <sz val="11"/>
        <color theme="1"/>
        <rFont val="Calibri"/>
        <family val="2"/>
        <scheme val="minor"/>
      </rPr>
      <t xml:space="preserve"> </t>
    </r>
    <r>
      <rPr>
        <sz val="11"/>
        <color theme="1"/>
        <rFont val="Calibri"/>
        <family val="2"/>
        <scheme val="minor"/>
      </rPr>
      <t>as assembled by David Christie, long-time provincial compiler; generally up to 2000 only; (2) digitized data for each count, from 2001 to present, is available within province-wide consolidated reports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</si>
</sst>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_-* #,##0_-;\-* #,##0_-;_-* &quot;-&quot;??_-;_-@_-"/>
    <numFmt numFmtId="166" formatCode="0.0%"/>
  </numFmts>
  <fonts count="16" x14ac:knownFonts="1">
    <font>
      <sz val="11"/>
      <color theme="1"/>
      <name val="Calibri"/>
      <family val="2"/>
      <scheme val="minor"/>
    </font>
    <font>
      <b/>
      <sz val="14"/>
      <color theme="1"/>
      <name val="Calibri"/>
      <family val="2"/>
      <scheme val="minor"/>
    </font>
    <font>
      <sz val="11"/>
      <color theme="1"/>
      <name val="Wingdings"/>
      <charset val="2"/>
    </font>
    <font>
      <sz val="8"/>
      <name val="Calibri"/>
      <family val="2"/>
      <scheme val="minor"/>
    </font>
    <font>
      <b/>
      <sz val="11"/>
      <color theme="1"/>
      <name val="Calibri"/>
      <family val="2"/>
      <scheme val="minor"/>
    </font>
    <font>
      <sz val="11"/>
      <color theme="1"/>
      <name val="Calibri Light"/>
      <family val="2"/>
      <scheme val="major"/>
    </font>
    <font>
      <sz val="11"/>
      <name val="Calibri"/>
      <family val="2"/>
      <scheme val="minor"/>
    </font>
    <font>
      <sz val="11"/>
      <color theme="1"/>
      <name val="Calibri"/>
      <family val="2"/>
      <scheme val="minor"/>
    </font>
    <font>
      <b/>
      <u/>
      <sz val="11"/>
      <color theme="1"/>
      <name val="Calibri"/>
      <family val="2"/>
      <scheme val="minor"/>
    </font>
    <font>
      <sz val="11"/>
      <color theme="1"/>
      <name val="Calibri"/>
      <family val="2"/>
    </font>
    <font>
      <sz val="11.65"/>
      <color theme="1"/>
      <name val="Calibri"/>
      <family val="2"/>
    </font>
    <font>
      <sz val="9"/>
      <color indexed="81"/>
      <name val="Tahoma"/>
      <family val="2"/>
    </font>
    <font>
      <b/>
      <sz val="9"/>
      <color indexed="81"/>
      <name val="Tahoma"/>
      <family val="2"/>
    </font>
    <font>
      <sz val="11"/>
      <color indexed="8"/>
      <name val="Calibri"/>
      <family val="2"/>
    </font>
    <font>
      <u/>
      <sz val="11"/>
      <color theme="1"/>
      <name val="Calibri"/>
      <family val="2"/>
      <scheme val="minor"/>
    </font>
    <font>
      <i/>
      <sz val="11"/>
      <color theme="1"/>
      <name val="Calibri"/>
      <family val="2"/>
      <scheme val="minor"/>
    </font>
  </fonts>
  <fills count="14">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3300"/>
        <bgColor indexed="64"/>
      </patternFill>
    </fill>
    <fill>
      <patternFill patternType="solid">
        <fgColor rgb="FF33CCCC"/>
        <bgColor indexed="64"/>
      </patternFill>
    </fill>
    <fill>
      <patternFill patternType="solid">
        <fgColor theme="0"/>
        <bgColor indexed="64"/>
      </patternFill>
    </fill>
    <fill>
      <patternFill patternType="solid">
        <fgColor theme="2" tint="-9.9978637043366805E-2"/>
        <bgColor indexed="64"/>
      </patternFill>
    </fill>
    <fill>
      <patternFill patternType="solid">
        <fgColor rgb="FFFFC000"/>
        <bgColor indexed="64"/>
      </patternFill>
    </fill>
    <fill>
      <patternFill patternType="solid">
        <fgColor rgb="FFFF66CC"/>
        <bgColor indexed="64"/>
      </patternFill>
    </fill>
    <fill>
      <patternFill patternType="solid">
        <fgColor theme="0" tint="-0.14999847407452621"/>
        <bgColor indexed="64"/>
      </patternFill>
    </fill>
  </fills>
  <borders count="25">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right/>
      <top/>
      <bottom style="hair">
        <color auto="1"/>
      </bottom>
      <diagonal/>
    </border>
    <border>
      <left/>
      <right/>
      <top style="hair">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hair">
        <color auto="1"/>
      </top>
      <bottom style="hair">
        <color auto="1"/>
      </bottom>
      <diagonal/>
    </border>
    <border>
      <left/>
      <right/>
      <top style="hair">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155">
    <xf numFmtId="0" fontId="0" fillId="0" borderId="0" xfId="0"/>
    <xf numFmtId="0" fontId="1" fillId="0" borderId="0" xfId="0" applyFont="1"/>
    <xf numFmtId="0" fontId="0" fillId="0" borderId="0" xfId="0" applyAlignment="1">
      <alignment horizontal="right"/>
    </xf>
    <xf numFmtId="0" fontId="0" fillId="0" borderId="0" xfId="0" applyAlignment="1">
      <alignment horizontal="center"/>
    </xf>
    <xf numFmtId="0" fontId="2" fillId="0" borderId="0" xfId="0" applyFont="1" applyAlignment="1">
      <alignment horizontal="center"/>
    </xf>
    <xf numFmtId="17" fontId="0" fillId="0" borderId="0" xfId="0" applyNumberFormat="1" applyAlignment="1">
      <alignment horizontal="center"/>
    </xf>
    <xf numFmtId="0" fontId="0" fillId="0" borderId="0" xfId="0" quotePrefix="1" applyAlignment="1">
      <alignment horizontal="center"/>
    </xf>
    <xf numFmtId="0" fontId="0" fillId="0" borderId="0" xfId="0" quotePrefix="1" applyAlignment="1">
      <alignment horizontal="right"/>
    </xf>
    <xf numFmtId="1" fontId="0" fillId="0" borderId="0" xfId="0" applyNumberFormat="1" applyAlignment="1">
      <alignment horizontal="center"/>
    </xf>
    <xf numFmtId="0" fontId="0" fillId="2" borderId="0" xfId="0" applyFill="1"/>
    <xf numFmtId="0" fontId="0" fillId="3" borderId="0" xfId="0" applyFill="1"/>
    <xf numFmtId="0" fontId="5" fillId="0" borderId="0" xfId="0" applyFont="1" applyAlignment="1">
      <alignment horizontal="center"/>
    </xf>
    <xf numFmtId="0" fontId="4" fillId="0" borderId="0" xfId="0" applyFont="1"/>
    <xf numFmtId="0" fontId="0" fillId="0" borderId="0" xfId="0" applyAlignment="1">
      <alignment horizontal="center" vertical="center"/>
    </xf>
    <xf numFmtId="0" fontId="6" fillId="4" borderId="0" xfId="0" applyFont="1" applyFill="1"/>
    <xf numFmtId="0" fontId="0" fillId="5" borderId="0" xfId="0" applyFill="1"/>
    <xf numFmtId="0" fontId="0" fillId="4" borderId="0" xfId="0" applyFill="1"/>
    <xf numFmtId="0" fontId="0" fillId="0" borderId="0" xfId="0" quotePrefix="1"/>
    <xf numFmtId="17" fontId="0" fillId="0" borderId="0" xfId="0" quotePrefix="1" applyNumberFormat="1" applyAlignment="1">
      <alignment horizontal="center"/>
    </xf>
    <xf numFmtId="0" fontId="8" fillId="0" borderId="0" xfId="0" applyFont="1"/>
    <xf numFmtId="0" fontId="0" fillId="0" borderId="3" xfId="0" applyBorder="1"/>
    <xf numFmtId="0" fontId="4" fillId="0" borderId="3" xfId="0" applyFont="1" applyBorder="1"/>
    <xf numFmtId="0" fontId="0" fillId="0" borderId="0" xfId="1" applyNumberFormat="1" applyFont="1"/>
    <xf numFmtId="164" fontId="0" fillId="0" borderId="0" xfId="0" applyNumberFormat="1"/>
    <xf numFmtId="0" fontId="0" fillId="0" borderId="0" xfId="0" quotePrefix="1" applyAlignment="1">
      <alignment horizontal="right" vertical="center"/>
    </xf>
    <xf numFmtId="0" fontId="0" fillId="0" borderId="8" xfId="0" applyBorder="1"/>
    <xf numFmtId="0" fontId="0" fillId="0" borderId="5" xfId="0" applyBorder="1"/>
    <xf numFmtId="0" fontId="0" fillId="0" borderId="6" xfId="0" applyBorder="1"/>
    <xf numFmtId="0" fontId="4" fillId="0" borderId="0" xfId="0" applyFont="1" applyAlignment="1">
      <alignment horizontal="right"/>
    </xf>
    <xf numFmtId="0" fontId="8" fillId="0" borderId="0" xfId="0" applyFont="1" applyAlignment="1">
      <alignment horizontal="right"/>
    </xf>
    <xf numFmtId="0" fontId="0" fillId="0" borderId="0" xfId="1" applyNumberFormat="1" applyFont="1" applyAlignment="1">
      <alignment horizontal="right"/>
    </xf>
    <xf numFmtId="0" fontId="4" fillId="0" borderId="0" xfId="0" quotePrefix="1" applyFont="1"/>
    <xf numFmtId="0" fontId="4" fillId="0" borderId="0" xfId="0" applyFont="1" applyAlignment="1">
      <alignment horizontal="center"/>
    </xf>
    <xf numFmtId="0" fontId="4" fillId="6" borderId="0" xfId="0" applyFont="1" applyFill="1"/>
    <xf numFmtId="0" fontId="2" fillId="6" borderId="0" xfId="0" applyFont="1" applyFill="1" applyAlignment="1">
      <alignment horizontal="center"/>
    </xf>
    <xf numFmtId="0" fontId="8" fillId="0" borderId="0" xfId="0" quotePrefix="1" applyFont="1"/>
    <xf numFmtId="0" fontId="4" fillId="6" borderId="0" xfId="0" applyFont="1" applyFill="1" applyAlignment="1">
      <alignment horizontal="center"/>
    </xf>
    <xf numFmtId="0" fontId="0" fillId="0" borderId="9" xfId="0" applyBorder="1"/>
    <xf numFmtId="0" fontId="0" fillId="0" borderId="9" xfId="0" applyBorder="1" applyAlignment="1">
      <alignment horizontal="center"/>
    </xf>
    <xf numFmtId="0" fontId="2" fillId="0" borderId="9" xfId="0" applyFont="1" applyBorder="1" applyAlignment="1">
      <alignment horizontal="center"/>
    </xf>
    <xf numFmtId="0" fontId="2" fillId="6" borderId="9" xfId="0" applyFont="1" applyFill="1" applyBorder="1" applyAlignment="1">
      <alignment horizontal="center"/>
    </xf>
    <xf numFmtId="0" fontId="0" fillId="0" borderId="9" xfId="0" applyBorder="1" applyAlignment="1">
      <alignment horizontal="center" vertical="center"/>
    </xf>
    <xf numFmtId="0" fontId="0" fillId="0" borderId="10" xfId="0" applyBorder="1"/>
    <xf numFmtId="0" fontId="0" fillId="0" borderId="10" xfId="0" applyBorder="1" applyAlignment="1">
      <alignment horizontal="center"/>
    </xf>
    <xf numFmtId="0" fontId="2" fillId="6" borderId="10" xfId="0" applyFont="1" applyFill="1" applyBorder="1" applyAlignment="1">
      <alignment horizontal="center"/>
    </xf>
    <xf numFmtId="0" fontId="4" fillId="6" borderId="0" xfId="0" applyFont="1" applyFill="1" applyAlignment="1">
      <alignment horizontal="center" vertical="center"/>
    </xf>
    <xf numFmtId="0" fontId="4" fillId="0" borderId="0" xfId="0" applyFont="1" applyAlignment="1">
      <alignment horizontal="center" vertical="center"/>
    </xf>
    <xf numFmtId="0" fontId="0" fillId="2" borderId="0" xfId="0" applyFill="1" applyAlignment="1">
      <alignment horizontal="center"/>
    </xf>
    <xf numFmtId="0" fontId="0" fillId="0" borderId="9" xfId="0" quotePrefix="1" applyBorder="1" applyAlignment="1">
      <alignment horizontal="center"/>
    </xf>
    <xf numFmtId="0" fontId="0" fillId="4" borderId="9" xfId="0" applyFill="1" applyBorder="1"/>
    <xf numFmtId="0" fontId="5" fillId="0" borderId="9" xfId="0" applyFont="1" applyBorder="1" applyAlignment="1">
      <alignment horizontal="center"/>
    </xf>
    <xf numFmtId="0" fontId="0" fillId="5" borderId="9" xfId="0" applyFill="1" applyBorder="1"/>
    <xf numFmtId="0" fontId="7" fillId="0" borderId="0" xfId="1" applyNumberFormat="1" applyFont="1" applyAlignment="1">
      <alignment horizontal="right"/>
    </xf>
    <xf numFmtId="0" fontId="4" fillId="0" borderId="0" xfId="0" applyFont="1" applyAlignment="1">
      <alignment wrapText="1"/>
    </xf>
    <xf numFmtId="0" fontId="4" fillId="0" borderId="0" xfId="1" applyNumberFormat="1" applyFont="1" applyAlignment="1">
      <alignment horizontal="right"/>
    </xf>
    <xf numFmtId="9" fontId="0" fillId="0" borderId="0" xfId="2" applyFont="1"/>
    <xf numFmtId="166" fontId="0" fillId="0" borderId="0" xfId="2" applyNumberFormat="1" applyFont="1"/>
    <xf numFmtId="0" fontId="2" fillId="2" borderId="0" xfId="0" applyFont="1" applyFill="1" applyAlignment="1">
      <alignment horizontal="center"/>
    </xf>
    <xf numFmtId="0" fontId="0" fillId="2" borderId="0" xfId="0" quotePrefix="1" applyFill="1" applyAlignment="1">
      <alignment horizontal="right"/>
    </xf>
    <xf numFmtId="0" fontId="0" fillId="7" borderId="0" xfId="0" quotePrefix="1" applyFill="1" applyAlignment="1">
      <alignment horizontal="right"/>
    </xf>
    <xf numFmtId="0" fontId="0" fillId="7" borderId="0" xfId="0" applyFill="1"/>
    <xf numFmtId="0" fontId="4" fillId="2" borderId="0" xfId="0" applyFont="1" applyFill="1" applyAlignment="1">
      <alignment horizontal="center"/>
    </xf>
    <xf numFmtId="0" fontId="0" fillId="0" borderId="2" xfId="0" applyBorder="1"/>
    <xf numFmtId="9" fontId="0" fillId="0" borderId="0" xfId="2" applyFont="1" applyAlignment="1">
      <alignment horizontal="center"/>
    </xf>
    <xf numFmtId="0" fontId="4" fillId="8" borderId="0" xfId="0" applyFont="1" applyFill="1"/>
    <xf numFmtId="0" fontId="4" fillId="8" borderId="0" xfId="0" applyFont="1" applyFill="1" applyAlignment="1">
      <alignment horizontal="center"/>
    </xf>
    <xf numFmtId="0" fontId="0" fillId="8" borderId="0" xfId="0" applyFill="1" applyAlignment="1">
      <alignment horizontal="center"/>
    </xf>
    <xf numFmtId="0" fontId="2" fillId="8" borderId="0" xfId="0" applyFont="1" applyFill="1" applyAlignment="1">
      <alignment horizontal="center"/>
    </xf>
    <xf numFmtId="0" fontId="2" fillId="8" borderId="9" xfId="0" applyFont="1" applyFill="1" applyBorder="1" applyAlignment="1">
      <alignment horizontal="center"/>
    </xf>
    <xf numFmtId="0" fontId="0" fillId="8" borderId="0" xfId="0" applyFill="1" applyAlignment="1">
      <alignment horizontal="right"/>
    </xf>
    <xf numFmtId="9" fontId="4" fillId="6" borderId="0" xfId="2" applyFont="1" applyFill="1"/>
    <xf numFmtId="9" fontId="0" fillId="6" borderId="0" xfId="2" applyFont="1" applyFill="1"/>
    <xf numFmtId="9" fontId="4" fillId="6" borderId="0" xfId="2" applyFont="1" applyFill="1" applyAlignment="1">
      <alignment horizontal="center"/>
    </xf>
    <xf numFmtId="0" fontId="4" fillId="6" borderId="0" xfId="0" applyFont="1" applyFill="1" applyAlignment="1">
      <alignment horizontal="left" vertical="top" wrapText="1"/>
    </xf>
    <xf numFmtId="9" fontId="0" fillId="0" borderId="0" xfId="2" applyFont="1" applyFill="1" applyAlignment="1">
      <alignment horizontal="center"/>
    </xf>
    <xf numFmtId="0" fontId="0" fillId="0" borderId="7" xfId="0" applyBorder="1"/>
    <xf numFmtId="0" fontId="0" fillId="6" borderId="0" xfId="0" applyFill="1" applyAlignment="1">
      <alignment horizontal="center"/>
    </xf>
    <xf numFmtId="9" fontId="4" fillId="0" borderId="0" xfId="2" applyFont="1" applyFill="1"/>
    <xf numFmtId="0" fontId="0" fillId="0" borderId="7" xfId="0" applyBorder="1" applyAlignment="1">
      <alignment horizontal="center" vertical="center"/>
    </xf>
    <xf numFmtId="0" fontId="0" fillId="8" borderId="0" xfId="0" applyFill="1"/>
    <xf numFmtId="0" fontId="0" fillId="0" borderId="18" xfId="0" applyBorder="1"/>
    <xf numFmtId="0" fontId="0" fillId="0" borderId="18" xfId="0" applyBorder="1" applyAlignment="1">
      <alignment horizontal="center"/>
    </xf>
    <xf numFmtId="17" fontId="0" fillId="0" borderId="9" xfId="0" applyNumberFormat="1" applyBorder="1" applyAlignment="1">
      <alignment horizontal="center"/>
    </xf>
    <xf numFmtId="0" fontId="2" fillId="0" borderId="18" xfId="0" applyFont="1" applyBorder="1" applyAlignment="1">
      <alignment horizontal="center"/>
    </xf>
    <xf numFmtId="0" fontId="2" fillId="6" borderId="18" xfId="0" applyFont="1" applyFill="1" applyBorder="1" applyAlignment="1">
      <alignment horizontal="center"/>
    </xf>
    <xf numFmtId="0" fontId="2" fillId="8" borderId="18" xfId="0" applyFont="1" applyFill="1" applyBorder="1" applyAlignment="1">
      <alignment horizontal="center"/>
    </xf>
    <xf numFmtId="0" fontId="0" fillId="0" borderId="10" xfId="0" applyBorder="1" applyAlignment="1">
      <alignment horizontal="center" vertical="center"/>
    </xf>
    <xf numFmtId="0" fontId="0" fillId="6" borderId="9" xfId="0" applyFill="1" applyBorder="1" applyAlignment="1">
      <alignment horizontal="center"/>
    </xf>
    <xf numFmtId="0" fontId="7" fillId="0" borderId="0" xfId="1" applyNumberFormat="1" applyFont="1" applyFill="1" applyAlignment="1">
      <alignment horizontal="right"/>
    </xf>
    <xf numFmtId="0" fontId="4" fillId="0" borderId="4" xfId="0" applyFont="1" applyBorder="1"/>
    <xf numFmtId="0" fontId="0" fillId="0" borderId="4" xfId="0" applyBorder="1"/>
    <xf numFmtId="165" fontId="4" fillId="0" borderId="4" xfId="1" applyNumberFormat="1" applyFont="1" applyFill="1" applyBorder="1"/>
    <xf numFmtId="0" fontId="13" fillId="0" borderId="0" xfId="0" applyFont="1" applyAlignment="1">
      <alignment horizontal="right" vertical="center"/>
    </xf>
    <xf numFmtId="0" fontId="0" fillId="9" borderId="0" xfId="0" applyFill="1"/>
    <xf numFmtId="0" fontId="0" fillId="0" borderId="14" xfId="0" applyBorder="1" applyAlignment="1">
      <alignment horizontal="center"/>
    </xf>
    <xf numFmtId="3" fontId="0" fillId="0" borderId="0" xfId="0" quotePrefix="1" applyNumberFormat="1" applyAlignment="1">
      <alignment horizontal="right"/>
    </xf>
    <xf numFmtId="0" fontId="0" fillId="0" borderId="19" xfId="0" applyBorder="1"/>
    <xf numFmtId="0" fontId="0" fillId="0" borderId="14" xfId="0" applyBorder="1"/>
    <xf numFmtId="0" fontId="0" fillId="0" borderId="14" xfId="0" quotePrefix="1" applyBorder="1" applyAlignment="1">
      <alignment horizontal="center"/>
    </xf>
    <xf numFmtId="0" fontId="4" fillId="0" borderId="0" xfId="0" quotePrefix="1" applyFont="1" applyAlignment="1">
      <alignment horizontal="right"/>
    </xf>
    <xf numFmtId="0" fontId="0" fillId="6" borderId="0" xfId="0" applyFill="1" applyAlignment="1">
      <alignment horizontal="right"/>
    </xf>
    <xf numFmtId="0" fontId="0" fillId="0" borderId="23" xfId="0" applyBorder="1"/>
    <xf numFmtId="0" fontId="2" fillId="0" borderId="10" xfId="0" applyFont="1" applyBorder="1" applyAlignment="1">
      <alignment horizontal="center"/>
    </xf>
    <xf numFmtId="0" fontId="6" fillId="0" borderId="0" xfId="0" applyFont="1"/>
    <xf numFmtId="0" fontId="0" fillId="0" borderId="23" xfId="0" applyBorder="1" applyAlignment="1">
      <alignment horizontal="center"/>
    </xf>
    <xf numFmtId="0" fontId="0" fillId="0" borderId="24" xfId="0" applyBorder="1" applyAlignment="1">
      <alignment horizontal="center"/>
    </xf>
    <xf numFmtId="0" fontId="6" fillId="10" borderId="0" xfId="0" applyFont="1" applyFill="1"/>
    <xf numFmtId="0" fontId="0" fillId="10" borderId="0" xfId="0" applyFill="1"/>
    <xf numFmtId="0" fontId="0" fillId="0" borderId="0" xfId="0" applyAlignment="1">
      <alignment horizontal="right" vertical="top"/>
    </xf>
    <xf numFmtId="0" fontId="4" fillId="0" borderId="8" xfId="0" applyFont="1" applyBorder="1" applyAlignment="1">
      <alignment horizontal="center"/>
    </xf>
    <xf numFmtId="0" fontId="14" fillId="0" borderId="0" xfId="0" applyFont="1" applyAlignment="1">
      <alignment horizontal="center"/>
    </xf>
    <xf numFmtId="3" fontId="0" fillId="0" borderId="0" xfId="0" quotePrefix="1" applyNumberFormat="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0" fillId="9" borderId="0" xfId="0" applyFill="1" applyAlignment="1">
      <alignment horizontal="center"/>
    </xf>
    <xf numFmtId="0" fontId="0" fillId="9" borderId="0" xfId="0" applyFill="1" applyAlignment="1">
      <alignment horizontal="center" vertical="center"/>
    </xf>
    <xf numFmtId="0" fontId="0" fillId="4" borderId="14" xfId="0" applyFill="1" applyBorder="1"/>
    <xf numFmtId="0" fontId="2" fillId="0" borderId="14" xfId="0" applyFont="1" applyBorder="1" applyAlignment="1">
      <alignment horizontal="center"/>
    </xf>
    <xf numFmtId="0" fontId="2" fillId="6" borderId="14" xfId="0" applyFont="1" applyFill="1" applyBorder="1" applyAlignment="1">
      <alignment horizontal="center"/>
    </xf>
    <xf numFmtId="0" fontId="9" fillId="0" borderId="0" xfId="0" applyFont="1" applyAlignment="1">
      <alignment horizontal="center"/>
    </xf>
    <xf numFmtId="1" fontId="0" fillId="0" borderId="0" xfId="2" applyNumberFormat="1" applyFont="1" applyAlignment="1">
      <alignment horizontal="center"/>
    </xf>
    <xf numFmtId="0" fontId="15" fillId="0" borderId="0" xfId="0" applyFont="1" applyAlignment="1">
      <alignment horizontal="center"/>
    </xf>
    <xf numFmtId="0" fontId="0" fillId="0" borderId="0" xfId="0" applyAlignment="1">
      <alignment horizontal="left"/>
    </xf>
    <xf numFmtId="0" fontId="0" fillId="11" borderId="0" xfId="0" applyFill="1" applyAlignment="1">
      <alignment horizontal="center"/>
    </xf>
    <xf numFmtId="0" fontId="0" fillId="11" borderId="0" xfId="0" applyFill="1" applyAlignment="1">
      <alignment horizontal="right"/>
    </xf>
    <xf numFmtId="0" fontId="2" fillId="11" borderId="18" xfId="0" applyFont="1" applyFill="1" applyBorder="1" applyAlignment="1">
      <alignment horizontal="center"/>
    </xf>
    <xf numFmtId="0" fontId="0" fillId="11" borderId="0" xfId="0" applyFill="1"/>
    <xf numFmtId="0" fontId="0" fillId="11" borderId="9" xfId="0" applyFill="1" applyBorder="1" applyAlignment="1">
      <alignment horizontal="center"/>
    </xf>
    <xf numFmtId="0" fontId="0" fillId="12" borderId="9" xfId="0" applyFill="1" applyBorder="1" applyAlignment="1">
      <alignment horizontal="center"/>
    </xf>
    <xf numFmtId="0" fontId="0" fillId="12" borderId="0" xfId="0" applyFill="1"/>
    <xf numFmtId="0" fontId="2" fillId="12" borderId="0" xfId="0" applyFont="1" applyFill="1" applyAlignment="1">
      <alignment horizontal="center"/>
    </xf>
    <xf numFmtId="0" fontId="0" fillId="12" borderId="0" xfId="0" quotePrefix="1" applyFill="1" applyAlignment="1">
      <alignment horizontal="right"/>
    </xf>
    <xf numFmtId="0" fontId="0" fillId="6" borderId="18" xfId="0" applyFill="1" applyBorder="1" applyAlignment="1">
      <alignment horizontal="center"/>
    </xf>
    <xf numFmtId="0" fontId="5" fillId="6" borderId="0" xfId="0" applyFont="1" applyFill="1" applyAlignment="1">
      <alignment horizontal="center"/>
    </xf>
    <xf numFmtId="0" fontId="0" fillId="13" borderId="0" xfId="0" applyFill="1"/>
    <xf numFmtId="0" fontId="4" fillId="0" borderId="1" xfId="0" applyFont="1" applyBorder="1" applyAlignment="1">
      <alignment horizontal="center"/>
    </xf>
    <xf numFmtId="0" fontId="4" fillId="0" borderId="7" xfId="0" applyFont="1" applyBorder="1" applyAlignment="1">
      <alignment horizontal="center"/>
    </xf>
    <xf numFmtId="0" fontId="1" fillId="0" borderId="0" xfId="0" applyFont="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12" xfId="0" applyBorder="1" applyAlignment="1">
      <alignment horizontal="center" vertical="center" textRotation="90"/>
    </xf>
    <xf numFmtId="0" fontId="0" fillId="0" borderId="0" xfId="0" applyAlignment="1">
      <alignment horizontal="center" vertical="center" textRotation="90"/>
    </xf>
    <xf numFmtId="0" fontId="0" fillId="0" borderId="11" xfId="0" applyBorder="1" applyAlignment="1">
      <alignment horizontal="center"/>
    </xf>
    <xf numFmtId="0" fontId="0" fillId="0" borderId="12" xfId="0" applyBorder="1" applyAlignment="1">
      <alignment horizontal="center"/>
    </xf>
    <xf numFmtId="0" fontId="0" fillId="0" borderId="20"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1" xfId="0" applyBorder="1" applyAlignment="1">
      <alignment horizontal="center"/>
    </xf>
    <xf numFmtId="0" fontId="0" fillId="0" borderId="0" xfId="0" applyAlignment="1">
      <alignment horizontal="center"/>
    </xf>
    <xf numFmtId="0" fontId="4" fillId="0" borderId="3" xfId="0" applyFont="1" applyBorder="1" applyAlignment="1">
      <alignment horizontal="center"/>
    </xf>
    <xf numFmtId="0" fontId="4" fillId="0" borderId="0" xfId="0" applyFont="1" applyAlignment="1">
      <alignment horizontal="center"/>
    </xf>
    <xf numFmtId="0" fontId="4" fillId="0" borderId="4" xfId="0" applyFont="1" applyBorder="1" applyAlignment="1">
      <alignment horizontal="center"/>
    </xf>
    <xf numFmtId="0" fontId="0" fillId="0" borderId="0" xfId="0" applyAlignment="1">
      <alignment vertical="top" wrapText="1"/>
    </xf>
    <xf numFmtId="0" fontId="0" fillId="0" borderId="0" xfId="0"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7C80"/>
      <color rgb="FF66FF33"/>
      <color rgb="FFFF66CC"/>
      <color rgb="FF33CCCC"/>
      <color rgb="FFFF5050"/>
      <color rgb="FFFF3300"/>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17</xdr:col>
      <xdr:colOff>466117</xdr:colOff>
      <xdr:row>5</xdr:row>
      <xdr:rowOff>123501</xdr:rowOff>
    </xdr:from>
    <xdr:ext cx="790372" cy="781240"/>
    <xdr:sp macro="" textlink="">
      <xdr:nvSpPr>
        <xdr:cNvPr id="2" name="TextBox 1">
          <a:extLst>
            <a:ext uri="{FF2B5EF4-FFF2-40B4-BE49-F238E27FC236}">
              <a16:creationId xmlns:a16="http://schemas.microsoft.com/office/drawing/2014/main" id="{5705B1C2-F892-44EB-9990-F288595CA69F}"/>
            </a:ext>
          </a:extLst>
        </xdr:cNvPr>
        <xdr:cNvSpPr txBox="1"/>
      </xdr:nvSpPr>
      <xdr:spPr>
        <a:xfrm>
          <a:off x="13233670" y="1136799"/>
          <a:ext cx="790372" cy="781240"/>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CA" sz="1100"/>
            <a:t>If</a:t>
          </a:r>
          <a:r>
            <a:rPr lang="en-CA" sz="1100" baseline="0"/>
            <a:t> not previously published elsewhere</a:t>
          </a:r>
          <a:endParaRPr lang="en-CA"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4408715</xdr:colOff>
      <xdr:row>73</xdr:row>
      <xdr:rowOff>43752</xdr:rowOff>
    </xdr:from>
    <xdr:to>
      <xdr:col>7</xdr:col>
      <xdr:colOff>406058</xdr:colOff>
      <xdr:row>93</xdr:row>
      <xdr:rowOff>57982</xdr:rowOff>
    </xdr:to>
    <xdr:pic>
      <xdr:nvPicPr>
        <xdr:cNvPr id="3" name="Picture 2">
          <a:extLst>
            <a:ext uri="{FF2B5EF4-FFF2-40B4-BE49-F238E27FC236}">
              <a16:creationId xmlns:a16="http://schemas.microsoft.com/office/drawing/2014/main" id="{D314C86B-8BDB-475E-8401-3234F71DF0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22273" y="13522246"/>
          <a:ext cx="2861773" cy="3573017"/>
        </a:xfrm>
        <a:prstGeom prst="rect">
          <a:avLst/>
        </a:prstGeom>
        <a:ln w="19050">
          <a:solidFill>
            <a:schemeClr val="tx1"/>
          </a:solidFill>
        </a:ln>
      </xdr:spPr>
    </xdr:pic>
    <xdr:clientData/>
  </xdr:twoCellAnchor>
  <xdr:twoCellAnchor>
    <xdr:from>
      <xdr:col>12</xdr:col>
      <xdr:colOff>541422</xdr:colOff>
      <xdr:row>77</xdr:row>
      <xdr:rowOff>21434</xdr:rowOff>
    </xdr:from>
    <xdr:to>
      <xdr:col>19</xdr:col>
      <xdr:colOff>5640</xdr:colOff>
      <xdr:row>91</xdr:row>
      <xdr:rowOff>150773</xdr:rowOff>
    </xdr:to>
    <xdr:grpSp>
      <xdr:nvGrpSpPr>
        <xdr:cNvPr id="15" name="Group 14">
          <a:extLst>
            <a:ext uri="{FF2B5EF4-FFF2-40B4-BE49-F238E27FC236}">
              <a16:creationId xmlns:a16="http://schemas.microsoft.com/office/drawing/2014/main" id="{A6F6737C-D202-4BD8-A849-62749966EC5B}"/>
            </a:ext>
          </a:extLst>
        </xdr:cNvPr>
        <xdr:cNvGrpSpPr/>
      </xdr:nvGrpSpPr>
      <xdr:grpSpPr>
        <a:xfrm>
          <a:off x="10328098" y="14633412"/>
          <a:ext cx="3567295" cy="2767031"/>
          <a:chOff x="3642360" y="6914101"/>
          <a:chExt cx="3893820" cy="2989759"/>
        </a:xfrm>
      </xdr:grpSpPr>
      <xdr:grpSp>
        <xdr:nvGrpSpPr>
          <xdr:cNvPr id="16" name="Group 15">
            <a:extLst>
              <a:ext uri="{FF2B5EF4-FFF2-40B4-BE49-F238E27FC236}">
                <a16:creationId xmlns:a16="http://schemas.microsoft.com/office/drawing/2014/main" id="{0630697D-7FAF-4EE8-AFF3-03FFD2A7BB60}"/>
              </a:ext>
            </a:extLst>
          </xdr:cNvPr>
          <xdr:cNvGrpSpPr/>
        </xdr:nvGrpSpPr>
        <xdr:grpSpPr>
          <a:xfrm>
            <a:off x="3642360" y="6914101"/>
            <a:ext cx="3893820" cy="2584768"/>
            <a:chOff x="3642360" y="6914101"/>
            <a:chExt cx="3893820" cy="2584768"/>
          </a:xfrm>
        </xdr:grpSpPr>
        <xdr:pic>
          <xdr:nvPicPr>
            <xdr:cNvPr id="18" name="Picture 17">
              <a:extLst>
                <a:ext uri="{FF2B5EF4-FFF2-40B4-BE49-F238E27FC236}">
                  <a16:creationId xmlns:a16="http://schemas.microsoft.com/office/drawing/2014/main" id="{8E417B88-841B-475F-92E0-6257E3F69E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42360" y="6914101"/>
              <a:ext cx="3886200" cy="1407488"/>
            </a:xfrm>
            <a:prstGeom prst="rect">
              <a:avLst/>
            </a:prstGeom>
            <a:ln w="19050">
              <a:solidFill>
                <a:schemeClr val="tx1"/>
              </a:solidFill>
            </a:ln>
          </xdr:spPr>
        </xdr:pic>
        <xdr:pic>
          <xdr:nvPicPr>
            <xdr:cNvPr id="19" name="Picture 18">
              <a:extLst>
                <a:ext uri="{FF2B5EF4-FFF2-40B4-BE49-F238E27FC236}">
                  <a16:creationId xmlns:a16="http://schemas.microsoft.com/office/drawing/2014/main" id="{59FA31FB-14C6-44B9-9E3A-C07B8785E5E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49980" y="8427720"/>
              <a:ext cx="3886200" cy="1071149"/>
            </a:xfrm>
            <a:prstGeom prst="rect">
              <a:avLst/>
            </a:prstGeom>
            <a:ln w="19050">
              <a:solidFill>
                <a:schemeClr val="tx1"/>
              </a:solidFill>
            </a:ln>
          </xdr:spPr>
        </xdr:pic>
      </xdr:grpSp>
      <xdr:sp macro="" textlink="">
        <xdr:nvSpPr>
          <xdr:cNvPr id="17" name="TextBox 16">
            <a:extLst>
              <a:ext uri="{FF2B5EF4-FFF2-40B4-BE49-F238E27FC236}">
                <a16:creationId xmlns:a16="http://schemas.microsoft.com/office/drawing/2014/main" id="{F040573D-6F14-4DD2-8222-FD2A605A658F}"/>
              </a:ext>
            </a:extLst>
          </xdr:cNvPr>
          <xdr:cNvSpPr txBox="1"/>
        </xdr:nvSpPr>
        <xdr:spPr>
          <a:xfrm>
            <a:off x="5166360" y="9639300"/>
            <a:ext cx="2362200" cy="264560"/>
          </a:xfrm>
          <a:prstGeom prst="rect">
            <a:avLst/>
          </a:prstGeom>
          <a:no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CA" sz="1100"/>
              <a:t>David Christie in NB</a:t>
            </a:r>
            <a:r>
              <a:rPr lang="en-CA" sz="1100" baseline="0"/>
              <a:t> Nat V15 N1, 1986</a:t>
            </a:r>
            <a:endParaRPr lang="en-CA" sz="1100"/>
          </a:p>
        </xdr:txBody>
      </xdr:sp>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2F306-EDFD-44A7-AD68-1D8BEA6249BE}">
  <sheetPr>
    <pageSetUpPr fitToPage="1"/>
  </sheetPr>
  <dimension ref="B1:H32"/>
  <sheetViews>
    <sheetView tabSelected="1" workbookViewId="0"/>
  </sheetViews>
  <sheetFormatPr defaultRowHeight="15" x14ac:dyDescent="0.25"/>
  <cols>
    <col min="2" max="2" width="67.85546875" customWidth="1"/>
    <col min="3" max="3" width="9.85546875" customWidth="1"/>
    <col min="4" max="4" width="11.140625" customWidth="1"/>
    <col min="5" max="5" width="12.28515625" customWidth="1"/>
    <col min="6" max="6" width="14.28515625" customWidth="1"/>
  </cols>
  <sheetData>
    <row r="1" spans="2:8" x14ac:dyDescent="0.25">
      <c r="D1">
        <v>5</v>
      </c>
    </row>
    <row r="2" spans="2:8" ht="18.75" x14ac:dyDescent="0.3">
      <c r="B2" s="137" t="s">
        <v>546</v>
      </c>
      <c r="C2" s="137"/>
      <c r="D2" s="137"/>
      <c r="E2" s="137"/>
      <c r="F2" s="1"/>
    </row>
    <row r="3" spans="2:8" ht="15.75" thickBot="1" x14ac:dyDescent="0.3"/>
    <row r="4" spans="2:8" x14ac:dyDescent="0.25">
      <c r="B4" s="135" t="s">
        <v>186</v>
      </c>
      <c r="C4" s="136"/>
      <c r="D4" s="136"/>
      <c r="E4" s="62"/>
    </row>
    <row r="5" spans="2:8" x14ac:dyDescent="0.25">
      <c r="B5" s="21" t="s">
        <v>547</v>
      </c>
      <c r="E5" s="89">
        <f>C27</f>
        <v>2396</v>
      </c>
    </row>
    <row r="6" spans="2:8" x14ac:dyDescent="0.25">
      <c r="B6" s="20" t="s">
        <v>567</v>
      </c>
      <c r="E6" s="90">
        <f>C20</f>
        <v>2373</v>
      </c>
      <c r="G6" s="103"/>
    </row>
    <row r="7" spans="2:8" x14ac:dyDescent="0.25">
      <c r="B7" s="20" t="s">
        <v>410</v>
      </c>
      <c r="E7" s="90">
        <f>C25</f>
        <v>23</v>
      </c>
    </row>
    <row r="8" spans="2:8" x14ac:dyDescent="0.25">
      <c r="B8" s="20"/>
      <c r="E8" s="90"/>
    </row>
    <row r="9" spans="2:8" x14ac:dyDescent="0.25">
      <c r="B9" s="21" t="s">
        <v>568</v>
      </c>
      <c r="E9" s="91">
        <f>D20</f>
        <v>6813268</v>
      </c>
    </row>
    <row r="10" spans="2:8" ht="15.75" thickBot="1" x14ac:dyDescent="0.3">
      <c r="B10" s="26"/>
      <c r="C10" s="25"/>
      <c r="D10" s="25"/>
      <c r="E10" s="27"/>
    </row>
    <row r="12" spans="2:8" x14ac:dyDescent="0.25">
      <c r="C12" s="28" t="s">
        <v>184</v>
      </c>
      <c r="D12" s="28" t="s">
        <v>188</v>
      </c>
      <c r="E12" s="28" t="s">
        <v>564</v>
      </c>
      <c r="H12" s="93"/>
    </row>
    <row r="13" spans="2:8" x14ac:dyDescent="0.25">
      <c r="B13" s="19" t="s">
        <v>566</v>
      </c>
      <c r="C13" s="29" t="s">
        <v>185</v>
      </c>
      <c r="D13" s="29" t="s">
        <v>187</v>
      </c>
      <c r="E13" s="29" t="s">
        <v>347</v>
      </c>
    </row>
    <row r="14" spans="2:8" x14ac:dyDescent="0.25">
      <c r="B14" t="s">
        <v>525</v>
      </c>
      <c r="C14" s="2">
        <f>'Bird Lore &amp; Jrnl Maine Ornith'!AR24</f>
        <v>3</v>
      </c>
      <c r="D14" s="30">
        <f>'Bird Lore &amp; Jrnl Maine Ornith'!AR26</f>
        <v>6882</v>
      </c>
      <c r="E14" s="2">
        <f>'Bird Lore &amp; Jrnl Maine Ornith'!AR28</f>
        <v>1</v>
      </c>
    </row>
    <row r="15" spans="2:8" x14ac:dyDescent="0.25">
      <c r="B15" t="s">
        <v>331</v>
      </c>
      <c r="C15" s="2">
        <f>'Cdn Field-Naturalist'!AV28</f>
        <v>16</v>
      </c>
      <c r="D15" s="30">
        <f>'Cdn Field-Naturalist'!AV30</f>
        <v>25654</v>
      </c>
      <c r="E15" s="2">
        <f>'Cdn Field-Naturalist'!AV32</f>
        <v>14</v>
      </c>
    </row>
    <row r="16" spans="2:8" x14ac:dyDescent="0.25">
      <c r="B16" t="s">
        <v>511</v>
      </c>
      <c r="C16" s="2">
        <f>'Aud Field Notes'!AT20</f>
        <v>4</v>
      </c>
      <c r="D16" s="30">
        <f>'Aud Field Notes'!AT22</f>
        <v>1812</v>
      </c>
      <c r="E16" s="2">
        <f>'Aud Field Notes'!AT24</f>
        <v>0</v>
      </c>
    </row>
    <row r="17" spans="2:8" x14ac:dyDescent="0.25">
      <c r="B17" t="s">
        <v>332</v>
      </c>
      <c r="C17" s="2">
        <f>'Nature News'!R42</f>
        <v>122</v>
      </c>
      <c r="D17" s="30">
        <f>'Nature News'!R46</f>
        <v>261584</v>
      </c>
      <c r="E17" s="2">
        <f>'Nature News'!R48</f>
        <v>70</v>
      </c>
    </row>
    <row r="18" spans="2:8" x14ac:dyDescent="0.25">
      <c r="B18" t="s">
        <v>548</v>
      </c>
      <c r="C18" s="2">
        <f>'NB Naturalist'!BJ98</f>
        <v>2225</v>
      </c>
      <c r="D18" s="52">
        <f>'NB Naturalist'!BJ102</f>
        <v>6498183</v>
      </c>
      <c r="E18" s="2">
        <f>'NB Naturalist'!BJ104</f>
        <v>1466</v>
      </c>
      <c r="H18" s="23"/>
    </row>
    <row r="19" spans="2:8" x14ac:dyDescent="0.25">
      <c r="B19" t="s">
        <v>549</v>
      </c>
      <c r="C19" s="2">
        <f>'Audubon database'!BZ74</f>
        <v>3</v>
      </c>
      <c r="D19" s="88">
        <f>'Audubon database'!BZ75</f>
        <v>19153</v>
      </c>
      <c r="E19" s="2"/>
      <c r="H19" s="23"/>
    </row>
    <row r="20" spans="2:8" x14ac:dyDescent="0.25">
      <c r="C20" s="28">
        <f>SUM(C14:C19)</f>
        <v>2373</v>
      </c>
      <c r="D20" s="54">
        <f>SUM(D14:D19)</f>
        <v>6813268</v>
      </c>
      <c r="E20" s="28">
        <f>SUM(E14:E19)</f>
        <v>1551</v>
      </c>
      <c r="H20" s="23"/>
    </row>
    <row r="21" spans="2:8" x14ac:dyDescent="0.25">
      <c r="C21" s="28"/>
      <c r="D21" s="54"/>
      <c r="E21" s="56">
        <f>E20/C20</f>
        <v>0.65360303413400755</v>
      </c>
      <c r="F21" s="55"/>
      <c r="H21" s="23"/>
    </row>
    <row r="22" spans="2:8" x14ac:dyDescent="0.25">
      <c r="B22" s="19" t="s">
        <v>519</v>
      </c>
      <c r="D22" s="22"/>
    </row>
    <row r="23" spans="2:8" x14ac:dyDescent="0.25">
      <c r="B23" t="s">
        <v>441</v>
      </c>
      <c r="C23">
        <v>14</v>
      </c>
      <c r="D23" s="22"/>
    </row>
    <row r="24" spans="2:8" x14ac:dyDescent="0.25">
      <c r="B24" t="s">
        <v>411</v>
      </c>
      <c r="C24">
        <v>9</v>
      </c>
    </row>
    <row r="25" spans="2:8" x14ac:dyDescent="0.25">
      <c r="C25" s="12">
        <f>SUM(C23:C24)</f>
        <v>23</v>
      </c>
      <c r="D25" s="12">
        <f>'NB Naturalist'!BK98</f>
        <v>23</v>
      </c>
    </row>
    <row r="27" spans="2:8" ht="13.9" customHeight="1" x14ac:dyDescent="0.25">
      <c r="B27" s="53" t="s">
        <v>587</v>
      </c>
      <c r="C27" s="12">
        <f>C20+C25</f>
        <v>2396</v>
      </c>
    </row>
    <row r="29" spans="2:8" x14ac:dyDescent="0.25">
      <c r="B29" s="19" t="s">
        <v>183</v>
      </c>
    </row>
    <row r="30" spans="2:8" x14ac:dyDescent="0.25">
      <c r="B30" t="s">
        <v>550</v>
      </c>
      <c r="C30" s="12">
        <f>'Audubon database'!BZ72</f>
        <v>819</v>
      </c>
    </row>
    <row r="32" spans="2:8" x14ac:dyDescent="0.25">
      <c r="B32" s="12" t="s">
        <v>551</v>
      </c>
      <c r="C32" s="12">
        <f>'Count Years'!R22</f>
        <v>78</v>
      </c>
    </row>
  </sheetData>
  <mergeCells count="2">
    <mergeCell ref="B4:D4"/>
    <mergeCell ref="B2:E2"/>
  </mergeCells>
  <pageMargins left="0.7" right="0.7" top="0.75" bottom="0.75" header="0.3" footer="0.3"/>
  <pageSetup scale="8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935F1-323C-4767-8F5D-862DF58B6046}">
  <sheetPr>
    <pageSetUpPr fitToPage="1"/>
  </sheetPr>
  <dimension ref="A2:BW78"/>
  <sheetViews>
    <sheetView zoomScale="71" zoomScaleNormal="71" workbookViewId="0">
      <pane xSplit="2" ySplit="13" topLeftCell="C14" activePane="bottomRight" state="frozen"/>
      <selection pane="topRight" activeCell="C1" sqref="C1"/>
      <selection pane="bottomLeft" activeCell="A8" sqref="A8"/>
      <selection pane="bottomRight"/>
    </sheetView>
  </sheetViews>
  <sheetFormatPr defaultRowHeight="15" x14ac:dyDescent="0.25"/>
  <cols>
    <col min="1" max="1" width="8.85546875" customWidth="1"/>
    <col min="2" max="2" width="61.42578125" customWidth="1"/>
  </cols>
  <sheetData>
    <row r="2" spans="2:44" ht="18.75" x14ac:dyDescent="0.3">
      <c r="B2" s="1" t="s">
        <v>0</v>
      </c>
    </row>
    <row r="4" spans="2:44" ht="18.75" x14ac:dyDescent="0.3">
      <c r="B4" s="1" t="s">
        <v>205</v>
      </c>
    </row>
    <row r="5" spans="2:44" x14ac:dyDescent="0.25">
      <c r="B5" s="17" t="s">
        <v>432</v>
      </c>
    </row>
    <row r="6" spans="2:44" x14ac:dyDescent="0.25">
      <c r="B6" s="17" t="s">
        <v>433</v>
      </c>
    </row>
    <row r="7" spans="2:44" x14ac:dyDescent="0.25">
      <c r="B7" s="17" t="s">
        <v>434</v>
      </c>
    </row>
    <row r="8" spans="2:44" x14ac:dyDescent="0.25">
      <c r="B8" s="31" t="s">
        <v>357</v>
      </c>
    </row>
    <row r="9" spans="2:44" x14ac:dyDescent="0.25">
      <c r="B9" s="31"/>
    </row>
    <row r="10" spans="2:44" x14ac:dyDescent="0.25">
      <c r="B10" s="31" t="s">
        <v>523</v>
      </c>
    </row>
    <row r="11" spans="2:44" x14ac:dyDescent="0.25">
      <c r="B11" s="17" t="s">
        <v>524</v>
      </c>
    </row>
    <row r="12" spans="2:44" x14ac:dyDescent="0.25">
      <c r="B12" s="31"/>
    </row>
    <row r="13" spans="2:44" x14ac:dyDescent="0.25">
      <c r="B13" s="17"/>
    </row>
    <row r="14" spans="2:44" x14ac:dyDescent="0.25">
      <c r="B14" s="35" t="s">
        <v>374</v>
      </c>
    </row>
    <row r="15" spans="2:44" x14ac:dyDescent="0.25">
      <c r="B15" s="17"/>
      <c r="C15" s="6" t="s">
        <v>39</v>
      </c>
      <c r="K15" s="6" t="s">
        <v>46</v>
      </c>
      <c r="AN15" s="6" t="s">
        <v>87</v>
      </c>
      <c r="AO15" s="6"/>
      <c r="AP15" s="6"/>
    </row>
    <row r="16" spans="2:44" x14ac:dyDescent="0.25">
      <c r="B16" t="s">
        <v>405</v>
      </c>
      <c r="C16" s="3">
        <v>1900</v>
      </c>
      <c r="D16" s="3">
        <f>C16+1</f>
        <v>1901</v>
      </c>
      <c r="E16" s="3">
        <f t="shared" ref="E16:Z16" si="0">D16+1</f>
        <v>1902</v>
      </c>
      <c r="F16" s="3">
        <f t="shared" si="0"/>
        <v>1903</v>
      </c>
      <c r="G16" s="3">
        <f t="shared" si="0"/>
        <v>1904</v>
      </c>
      <c r="H16" s="3">
        <f t="shared" si="0"/>
        <v>1905</v>
      </c>
      <c r="I16" s="3">
        <f t="shared" si="0"/>
        <v>1906</v>
      </c>
      <c r="J16" s="3">
        <f t="shared" si="0"/>
        <v>1907</v>
      </c>
      <c r="K16" s="3">
        <f t="shared" si="0"/>
        <v>1908</v>
      </c>
      <c r="L16" s="3">
        <f t="shared" si="0"/>
        <v>1909</v>
      </c>
      <c r="M16" s="3">
        <f t="shared" si="0"/>
        <v>1910</v>
      </c>
      <c r="N16" s="3">
        <f t="shared" si="0"/>
        <v>1911</v>
      </c>
      <c r="O16" s="3">
        <f t="shared" si="0"/>
        <v>1912</v>
      </c>
      <c r="P16" s="3">
        <f t="shared" si="0"/>
        <v>1913</v>
      </c>
      <c r="Q16" s="3">
        <f t="shared" si="0"/>
        <v>1914</v>
      </c>
      <c r="R16" s="3">
        <f t="shared" si="0"/>
        <v>1915</v>
      </c>
      <c r="S16" s="3">
        <f t="shared" si="0"/>
        <v>1916</v>
      </c>
      <c r="T16" s="3">
        <f t="shared" si="0"/>
        <v>1917</v>
      </c>
      <c r="U16" s="3">
        <f t="shared" si="0"/>
        <v>1918</v>
      </c>
      <c r="V16" s="3">
        <f t="shared" si="0"/>
        <v>1919</v>
      </c>
      <c r="W16" s="3">
        <f t="shared" si="0"/>
        <v>1920</v>
      </c>
      <c r="X16" s="3">
        <f t="shared" si="0"/>
        <v>1921</v>
      </c>
      <c r="Y16" s="3">
        <f t="shared" si="0"/>
        <v>1922</v>
      </c>
      <c r="Z16" s="3">
        <f t="shared" si="0"/>
        <v>1923</v>
      </c>
      <c r="AA16" s="3">
        <f t="shared" ref="AA16:AM16" si="1">Z16+1</f>
        <v>1924</v>
      </c>
      <c r="AB16" s="3">
        <f t="shared" si="1"/>
        <v>1925</v>
      </c>
      <c r="AC16" s="3">
        <f t="shared" si="1"/>
        <v>1926</v>
      </c>
      <c r="AD16" s="3">
        <f t="shared" si="1"/>
        <v>1927</v>
      </c>
      <c r="AE16" s="3">
        <f t="shared" si="1"/>
        <v>1928</v>
      </c>
      <c r="AF16" s="3">
        <f t="shared" si="1"/>
        <v>1929</v>
      </c>
      <c r="AG16" s="3">
        <f t="shared" si="1"/>
        <v>1930</v>
      </c>
      <c r="AH16" s="3">
        <f t="shared" si="1"/>
        <v>1931</v>
      </c>
      <c r="AI16" s="3">
        <f t="shared" si="1"/>
        <v>1932</v>
      </c>
      <c r="AJ16" s="3">
        <f t="shared" si="1"/>
        <v>1933</v>
      </c>
      <c r="AK16" s="3">
        <f t="shared" si="1"/>
        <v>1934</v>
      </c>
      <c r="AL16" s="3">
        <f t="shared" si="1"/>
        <v>1935</v>
      </c>
      <c r="AM16" s="3">
        <f t="shared" si="1"/>
        <v>1936</v>
      </c>
      <c r="AN16" s="13">
        <v>1937</v>
      </c>
      <c r="AO16" s="13">
        <v>1938</v>
      </c>
      <c r="AP16" s="13">
        <v>1939</v>
      </c>
      <c r="AQ16" s="13"/>
      <c r="AR16" s="13" t="s">
        <v>200</v>
      </c>
    </row>
    <row r="17" spans="2:45" x14ac:dyDescent="0.25">
      <c r="B17" t="s">
        <v>406</v>
      </c>
      <c r="C17" s="3" t="s">
        <v>271</v>
      </c>
      <c r="D17" s="3" t="s">
        <v>273</v>
      </c>
      <c r="E17" s="3" t="s">
        <v>274</v>
      </c>
      <c r="F17" s="3" t="s">
        <v>275</v>
      </c>
      <c r="G17" s="3" t="s">
        <v>276</v>
      </c>
      <c r="H17" s="3" t="s">
        <v>277</v>
      </c>
      <c r="I17" s="3" t="s">
        <v>288</v>
      </c>
      <c r="J17" s="3" t="s">
        <v>289</v>
      </c>
      <c r="K17" s="3" t="s">
        <v>290</v>
      </c>
      <c r="L17" s="3" t="s">
        <v>61</v>
      </c>
      <c r="M17" s="3" t="s">
        <v>295</v>
      </c>
      <c r="N17" s="3" t="s">
        <v>166</v>
      </c>
      <c r="O17" s="3" t="s">
        <v>63</v>
      </c>
      <c r="P17" s="3" t="s">
        <v>300</v>
      </c>
      <c r="Q17" s="3" t="s">
        <v>66</v>
      </c>
      <c r="R17" s="3" t="s">
        <v>68</v>
      </c>
      <c r="S17" s="3" t="s">
        <v>69</v>
      </c>
      <c r="T17" s="3" t="s">
        <v>306</v>
      </c>
      <c r="U17" s="3" t="s">
        <v>98</v>
      </c>
      <c r="V17" s="3" t="s">
        <v>71</v>
      </c>
      <c r="W17" s="3" t="s">
        <v>100</v>
      </c>
      <c r="X17" s="3" t="s">
        <v>101</v>
      </c>
      <c r="Y17" s="3" t="s">
        <v>107</v>
      </c>
      <c r="Z17" s="3" t="s">
        <v>109</v>
      </c>
      <c r="AA17" s="3" t="s">
        <v>412</v>
      </c>
      <c r="AB17" s="3" t="s">
        <v>413</v>
      </c>
      <c r="AC17" s="3" t="s">
        <v>414</v>
      </c>
      <c r="AD17" s="3" t="s">
        <v>77</v>
      </c>
      <c r="AE17" s="3" t="s">
        <v>76</v>
      </c>
      <c r="AF17" s="3" t="s">
        <v>78</v>
      </c>
      <c r="AG17" s="3" t="s">
        <v>111</v>
      </c>
      <c r="AH17" s="3" t="s">
        <v>129</v>
      </c>
      <c r="AI17" s="3" t="s">
        <v>415</v>
      </c>
      <c r="AJ17" s="3" t="s">
        <v>355</v>
      </c>
      <c r="AK17" s="3" t="s">
        <v>211</v>
      </c>
      <c r="AL17" s="3" t="s">
        <v>133</v>
      </c>
      <c r="AM17" s="3" t="s">
        <v>212</v>
      </c>
      <c r="AN17" s="3" t="s">
        <v>213</v>
      </c>
      <c r="AO17" s="3" t="s">
        <v>214</v>
      </c>
      <c r="AP17" s="3" t="s">
        <v>72</v>
      </c>
      <c r="AQ17" s="13"/>
      <c r="AR17" s="13"/>
    </row>
    <row r="18" spans="2:45" x14ac:dyDescent="0.25">
      <c r="C18" s="3" t="s">
        <v>272</v>
      </c>
      <c r="D18" s="3" t="s">
        <v>281</v>
      </c>
      <c r="E18" s="3" t="s">
        <v>282</v>
      </c>
      <c r="F18" s="3" t="s">
        <v>283</v>
      </c>
      <c r="G18" s="3" t="s">
        <v>284</v>
      </c>
      <c r="H18" s="3" t="s">
        <v>285</v>
      </c>
      <c r="I18" s="3" t="s">
        <v>286</v>
      </c>
      <c r="J18" s="3" t="s">
        <v>287</v>
      </c>
      <c r="K18" s="3" t="s">
        <v>291</v>
      </c>
      <c r="L18" s="3" t="s">
        <v>292</v>
      </c>
      <c r="M18" s="3" t="s">
        <v>293</v>
      </c>
      <c r="N18" s="3" t="s">
        <v>294</v>
      </c>
      <c r="O18" s="3" t="s">
        <v>296</v>
      </c>
      <c r="P18" s="3" t="s">
        <v>297</v>
      </c>
      <c r="Q18" s="3" t="s">
        <v>298</v>
      </c>
      <c r="R18" s="3" t="s">
        <v>299</v>
      </c>
      <c r="S18" s="3" t="s">
        <v>301</v>
      </c>
      <c r="T18" s="3" t="s">
        <v>302</v>
      </c>
      <c r="U18" s="3" t="s">
        <v>303</v>
      </c>
      <c r="V18" s="3" t="s">
        <v>304</v>
      </c>
      <c r="W18" s="3" t="s">
        <v>305</v>
      </c>
      <c r="X18" s="3" t="s">
        <v>307</v>
      </c>
      <c r="Y18" s="3" t="s">
        <v>308</v>
      </c>
      <c r="Z18" s="3" t="s">
        <v>309</v>
      </c>
      <c r="AA18" s="3" t="s">
        <v>416</v>
      </c>
      <c r="AB18" s="3" t="s">
        <v>417</v>
      </c>
      <c r="AC18" s="3" t="s">
        <v>418</v>
      </c>
      <c r="AD18" s="3" t="s">
        <v>419</v>
      </c>
      <c r="AE18" s="3" t="s">
        <v>420</v>
      </c>
      <c r="AF18" s="3" t="s">
        <v>421</v>
      </c>
      <c r="AG18" s="3" t="s">
        <v>422</v>
      </c>
      <c r="AH18" s="3" t="s">
        <v>423</v>
      </c>
      <c r="AI18" s="3" t="s">
        <v>424</v>
      </c>
      <c r="AJ18" s="3" t="s">
        <v>425</v>
      </c>
      <c r="AK18" s="3" t="s">
        <v>426</v>
      </c>
      <c r="AL18" s="3" t="s">
        <v>427</v>
      </c>
      <c r="AM18" s="3" t="s">
        <v>428</v>
      </c>
      <c r="AN18" s="3" t="s">
        <v>429</v>
      </c>
      <c r="AO18" s="3" t="s">
        <v>430</v>
      </c>
      <c r="AP18" s="3" t="s">
        <v>431</v>
      </c>
      <c r="AQ18" s="13"/>
      <c r="AR18" s="13"/>
    </row>
    <row r="19" spans="2:45" x14ac:dyDescent="0.25">
      <c r="AA19" s="13"/>
      <c r="AB19" s="13"/>
      <c r="AC19" s="13"/>
      <c r="AD19" s="13"/>
      <c r="AE19" s="13"/>
      <c r="AG19" s="13"/>
      <c r="AH19" s="13"/>
      <c r="AI19" s="13"/>
      <c r="AJ19" s="13"/>
      <c r="AK19" s="13"/>
      <c r="AL19" s="13"/>
      <c r="AM19" s="13"/>
      <c r="AN19" s="13"/>
      <c r="AO19" s="13"/>
      <c r="AP19" s="13"/>
      <c r="AQ19" s="13"/>
      <c r="AR19" s="13"/>
    </row>
    <row r="20" spans="2:45" x14ac:dyDescent="0.25">
      <c r="B20" t="s">
        <v>206</v>
      </c>
      <c r="C20" s="4" t="s">
        <v>21</v>
      </c>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3">
        <f>COUNTIF(C20:AP20, "=ü")+COUNTIF(C20:AP20,"on file")</f>
        <v>1</v>
      </c>
    </row>
    <row r="21" spans="2:45" x14ac:dyDescent="0.25">
      <c r="B21" t="s">
        <v>17</v>
      </c>
      <c r="C21" s="4"/>
      <c r="D21" s="13"/>
      <c r="E21" s="13"/>
      <c r="F21" s="13"/>
      <c r="G21" s="13"/>
      <c r="H21" s="13"/>
      <c r="I21" s="13"/>
      <c r="J21" s="13"/>
      <c r="K21" s="76" t="s">
        <v>362</v>
      </c>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3">
        <f t="shared" ref="AR21:AR22" si="2">COUNTIF(C21:AP21, "=ü")+COUNTIF(C21:AP21,"on file")</f>
        <v>1</v>
      </c>
    </row>
    <row r="22" spans="2:45" x14ac:dyDescent="0.25">
      <c r="B22" t="s">
        <v>207</v>
      </c>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57" t="s">
        <v>21</v>
      </c>
      <c r="AO22" s="4"/>
      <c r="AP22" s="13"/>
      <c r="AQ22" s="13"/>
      <c r="AR22" s="3">
        <f t="shared" si="2"/>
        <v>1</v>
      </c>
    </row>
    <row r="23" spans="2:45" x14ac:dyDescent="0.25">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3"/>
    </row>
    <row r="24" spans="2:45" x14ac:dyDescent="0.25">
      <c r="B24" s="12" t="s">
        <v>313</v>
      </c>
      <c r="C24" s="32">
        <f>COUNTIF(C20:C23, "=ü")+COUNTIF(C20:C23,"on file")</f>
        <v>1</v>
      </c>
      <c r="D24" s="32">
        <f t="shared" ref="D24:K24" si="3">COUNTIF(D20:D23, "=ü")+COUNTIF(D20:D23,"on file")</f>
        <v>0</v>
      </c>
      <c r="E24" s="32">
        <f t="shared" si="3"/>
        <v>0</v>
      </c>
      <c r="F24" s="32">
        <f t="shared" si="3"/>
        <v>0</v>
      </c>
      <c r="G24" s="32">
        <f t="shared" si="3"/>
        <v>0</v>
      </c>
      <c r="H24" s="32">
        <f t="shared" si="3"/>
        <v>0</v>
      </c>
      <c r="I24" s="32">
        <f t="shared" si="3"/>
        <v>0</v>
      </c>
      <c r="J24" s="32">
        <f t="shared" si="3"/>
        <v>0</v>
      </c>
      <c r="K24" s="32">
        <f t="shared" si="3"/>
        <v>1</v>
      </c>
      <c r="L24" s="32">
        <f t="shared" ref="L24" si="4">COUNTIF(L20:L23, "=ü")+COUNTIF(L20:L23,"on file")</f>
        <v>0</v>
      </c>
      <c r="M24" s="32">
        <f t="shared" ref="M24" si="5">COUNTIF(M20:M23, "=ü")+COUNTIF(M20:M23,"on file")</f>
        <v>0</v>
      </c>
      <c r="N24" s="32">
        <f t="shared" ref="N24" si="6">COUNTIF(N20:N23, "=ü")+COUNTIF(N20:N23,"on file")</f>
        <v>0</v>
      </c>
      <c r="O24" s="32">
        <f t="shared" ref="O24" si="7">COUNTIF(O20:O23, "=ü")+COUNTIF(O20:O23,"on file")</f>
        <v>0</v>
      </c>
      <c r="P24" s="32">
        <f t="shared" ref="P24" si="8">COUNTIF(P20:P23, "=ü")+COUNTIF(P20:P23,"on file")</f>
        <v>0</v>
      </c>
      <c r="Q24" s="32">
        <f t="shared" ref="Q24" si="9">COUNTIF(Q20:Q23, "=ü")+COUNTIF(Q20:Q23,"on file")</f>
        <v>0</v>
      </c>
      <c r="R24" s="32">
        <f t="shared" ref="R24" si="10">COUNTIF(R20:R23, "=ü")+COUNTIF(R20:R23,"on file")</f>
        <v>0</v>
      </c>
      <c r="S24" s="32">
        <f t="shared" ref="S24" si="11">COUNTIF(S20:S23, "=ü")+COUNTIF(S20:S23,"on file")</f>
        <v>0</v>
      </c>
      <c r="T24" s="32">
        <f t="shared" ref="T24" si="12">COUNTIF(T20:T23, "=ü")+COUNTIF(T20:T23,"on file")</f>
        <v>0</v>
      </c>
      <c r="U24" s="32">
        <f t="shared" ref="U24" si="13">COUNTIF(U20:U23, "=ü")+COUNTIF(U20:U23,"on file")</f>
        <v>0</v>
      </c>
      <c r="V24" s="32">
        <f t="shared" ref="V24" si="14">COUNTIF(V20:V23, "=ü")+COUNTIF(V20:V23,"on file")</f>
        <v>0</v>
      </c>
      <c r="W24" s="32">
        <f t="shared" ref="W24" si="15">COUNTIF(W20:W23, "=ü")+COUNTIF(W20:W23,"on file")</f>
        <v>0</v>
      </c>
      <c r="X24" s="32">
        <f t="shared" ref="X24" si="16">COUNTIF(X20:X23, "=ü")+COUNTIF(X20:X23,"on file")</f>
        <v>0</v>
      </c>
      <c r="Y24" s="32">
        <f t="shared" ref="Y24" si="17">COUNTIF(Y20:Y23, "=ü")+COUNTIF(Y20:Y23,"on file")</f>
        <v>0</v>
      </c>
      <c r="Z24" s="32">
        <f t="shared" ref="Z24" si="18">COUNTIF(Z20:Z23, "=ü")+COUNTIF(Z20:Z23,"on file")</f>
        <v>0</v>
      </c>
      <c r="AA24" s="32">
        <f t="shared" ref="AA24" si="19">COUNTIF(AA20:AA23, "=ü")+COUNTIF(AA20:AA23,"on file")</f>
        <v>0</v>
      </c>
      <c r="AB24" s="32">
        <f t="shared" ref="AB24" si="20">COUNTIF(AB20:AB23, "=ü")+COUNTIF(AB20:AB23,"on file")</f>
        <v>0</v>
      </c>
      <c r="AC24" s="32">
        <f t="shared" ref="AC24" si="21">COUNTIF(AC20:AC23, "=ü")+COUNTIF(AC20:AC23,"on file")</f>
        <v>0</v>
      </c>
      <c r="AD24" s="32">
        <f t="shared" ref="AD24" si="22">COUNTIF(AD20:AD23, "=ü")+COUNTIF(AD20:AD23,"on file")</f>
        <v>0</v>
      </c>
      <c r="AE24" s="32">
        <f t="shared" ref="AE24" si="23">COUNTIF(AE20:AE23, "=ü")+COUNTIF(AE20:AE23,"on file")</f>
        <v>0</v>
      </c>
      <c r="AF24" s="32">
        <f t="shared" ref="AF24" si="24">COUNTIF(AF20:AF23, "=ü")+COUNTIF(AF20:AF23,"on file")</f>
        <v>0</v>
      </c>
      <c r="AG24" s="32">
        <f t="shared" ref="AG24" si="25">COUNTIF(AG20:AG23, "=ü")+COUNTIF(AG20:AG23,"on file")</f>
        <v>0</v>
      </c>
      <c r="AH24" s="32">
        <f t="shared" ref="AH24" si="26">COUNTIF(AH20:AH23, "=ü")+COUNTIF(AH20:AH23,"on file")</f>
        <v>0</v>
      </c>
      <c r="AI24" s="32">
        <f t="shared" ref="AI24" si="27">COUNTIF(AI20:AI23, "=ü")+COUNTIF(AI20:AI23,"on file")</f>
        <v>0</v>
      </c>
      <c r="AJ24" s="32">
        <f t="shared" ref="AJ24" si="28">COUNTIF(AJ20:AJ23, "=ü")+COUNTIF(AJ20:AJ23,"on file")</f>
        <v>0</v>
      </c>
      <c r="AK24" s="32">
        <f t="shared" ref="AK24" si="29">COUNTIF(AK20:AK23, "=ü")+COUNTIF(AK20:AK23,"on file")</f>
        <v>0</v>
      </c>
      <c r="AL24" s="32">
        <f t="shared" ref="AL24" si="30">COUNTIF(AL20:AL23, "=ü")+COUNTIF(AL20:AL23,"on file")</f>
        <v>0</v>
      </c>
      <c r="AM24" s="32">
        <f t="shared" ref="AM24" si="31">COUNTIF(AM20:AM23, "=ü")+COUNTIF(AM20:AM23,"on file")</f>
        <v>0</v>
      </c>
      <c r="AN24" s="32">
        <f t="shared" ref="AN24" si="32">COUNTIF(AN20:AN23, "=ü")+COUNTIF(AN20:AN23,"on file")</f>
        <v>1</v>
      </c>
      <c r="AO24" s="32">
        <f t="shared" ref="AO24" si="33">COUNTIF(AO20:AO23, "=ü")+COUNTIF(AO20:AO23,"on file")</f>
        <v>0</v>
      </c>
      <c r="AP24" s="32">
        <f t="shared" ref="AP24" si="34">COUNTIF(AP20:AP23, "=ü")+COUNTIF(AP20:AP23,"on file")</f>
        <v>0</v>
      </c>
      <c r="AQ24" s="32"/>
      <c r="AR24" s="32">
        <f>SUM(AR20:AR23)</f>
        <v>3</v>
      </c>
      <c r="AS24">
        <f>SUM(C24:AP24)</f>
        <v>3</v>
      </c>
    </row>
    <row r="25" spans="2:45" x14ac:dyDescent="0.25">
      <c r="B25" t="s">
        <v>19</v>
      </c>
      <c r="C25" s="13">
        <v>9</v>
      </c>
      <c r="D25" s="13"/>
      <c r="E25" s="13"/>
      <c r="F25" s="13"/>
      <c r="G25" s="13"/>
      <c r="H25" s="13"/>
      <c r="I25" s="13"/>
      <c r="J25" s="13"/>
      <c r="K25" s="13">
        <v>40</v>
      </c>
      <c r="L25" s="13"/>
      <c r="M25" s="13"/>
      <c r="N25" s="13"/>
      <c r="O25" s="13"/>
      <c r="P25" s="13"/>
      <c r="Q25" s="13"/>
      <c r="R25" s="13"/>
      <c r="S25" s="13"/>
      <c r="T25" s="13"/>
      <c r="U25" s="13"/>
      <c r="V25" s="13"/>
      <c r="W25" s="13"/>
      <c r="X25" s="13"/>
      <c r="Y25" s="13"/>
      <c r="Z25" s="13"/>
      <c r="AA25" s="13"/>
      <c r="AB25" s="13"/>
      <c r="AC25" s="13"/>
      <c r="AD25" s="13"/>
      <c r="AF25" s="13"/>
      <c r="AG25" s="13"/>
      <c r="AH25" s="13"/>
      <c r="AI25" s="13"/>
      <c r="AJ25" s="13"/>
      <c r="AK25" s="13"/>
      <c r="AL25" s="13"/>
      <c r="AN25" s="13">
        <v>18</v>
      </c>
      <c r="AO25" s="13"/>
      <c r="AP25" s="13"/>
      <c r="AQ25" s="13"/>
      <c r="AR25" s="3"/>
    </row>
    <row r="26" spans="2:45" x14ac:dyDescent="0.25">
      <c r="B26" t="s">
        <v>20</v>
      </c>
      <c r="C26" s="13">
        <v>38</v>
      </c>
      <c r="D26" s="13"/>
      <c r="E26" s="13"/>
      <c r="F26" s="13"/>
      <c r="G26" s="13"/>
      <c r="H26" s="13"/>
      <c r="I26" s="13"/>
      <c r="J26" s="13"/>
      <c r="K26" s="13">
        <v>5813</v>
      </c>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v>1031</v>
      </c>
      <c r="AO26" s="13"/>
      <c r="AP26" s="13"/>
      <c r="AQ26" s="13"/>
      <c r="AR26" s="3">
        <f>SUM(C26:AN26)</f>
        <v>6882</v>
      </c>
    </row>
    <row r="27" spans="2:45" x14ac:dyDescent="0.25">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row>
    <row r="28" spans="2:45" x14ac:dyDescent="0.25">
      <c r="B28" s="33" t="s">
        <v>326</v>
      </c>
      <c r="C28" s="45">
        <v>0</v>
      </c>
      <c r="D28" s="45">
        <v>0</v>
      </c>
      <c r="E28" s="45">
        <v>0</v>
      </c>
      <c r="F28" s="45">
        <v>0</v>
      </c>
      <c r="G28" s="45">
        <v>0</v>
      </c>
      <c r="H28" s="45">
        <v>0</v>
      </c>
      <c r="I28" s="45">
        <v>0</v>
      </c>
      <c r="J28" s="45">
        <v>0</v>
      </c>
      <c r="K28" s="45">
        <v>1</v>
      </c>
      <c r="L28" s="45">
        <v>0</v>
      </c>
      <c r="M28" s="45">
        <v>0</v>
      </c>
      <c r="N28" s="45">
        <v>0</v>
      </c>
      <c r="O28" s="45">
        <v>0</v>
      </c>
      <c r="P28" s="45">
        <v>0</v>
      </c>
      <c r="Q28" s="45">
        <v>0</v>
      </c>
      <c r="R28" s="45">
        <v>0</v>
      </c>
      <c r="S28" s="45">
        <v>0</v>
      </c>
      <c r="T28" s="45">
        <v>0</v>
      </c>
      <c r="U28" s="45">
        <v>0</v>
      </c>
      <c r="V28" s="45">
        <v>0</v>
      </c>
      <c r="W28" s="45">
        <v>0</v>
      </c>
      <c r="X28" s="45">
        <v>0</v>
      </c>
      <c r="Y28" s="45">
        <v>0</v>
      </c>
      <c r="Z28" s="45">
        <v>0</v>
      </c>
      <c r="AA28" s="45">
        <v>0</v>
      </c>
      <c r="AB28" s="45">
        <v>0</v>
      </c>
      <c r="AC28" s="45">
        <v>0</v>
      </c>
      <c r="AD28" s="45">
        <v>0</v>
      </c>
      <c r="AE28" s="45">
        <v>0</v>
      </c>
      <c r="AF28" s="45">
        <v>0</v>
      </c>
      <c r="AG28" s="45">
        <v>0</v>
      </c>
      <c r="AH28" s="45">
        <v>0</v>
      </c>
      <c r="AI28" s="45">
        <v>0</v>
      </c>
      <c r="AJ28" s="45">
        <v>0</v>
      </c>
      <c r="AK28" s="45">
        <v>0</v>
      </c>
      <c r="AL28" s="45">
        <v>0</v>
      </c>
      <c r="AM28" s="45">
        <v>0</v>
      </c>
      <c r="AN28" s="45">
        <v>0</v>
      </c>
      <c r="AO28" s="45">
        <v>0</v>
      </c>
      <c r="AP28" s="45">
        <v>0</v>
      </c>
      <c r="AQ28" s="45"/>
      <c r="AR28" s="45">
        <f>SUM(C28:AQ28)</f>
        <v>1</v>
      </c>
      <c r="AS28" s="70">
        <f>AR28/AR24</f>
        <v>0.33333333333333331</v>
      </c>
    </row>
    <row r="29" spans="2:45" x14ac:dyDescent="0.25">
      <c r="B29" s="12"/>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77"/>
    </row>
    <row r="30" spans="2:45" ht="15.75" thickBot="1" x14ac:dyDescent="0.3">
      <c r="B30" s="12"/>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77"/>
    </row>
    <row r="31" spans="2:45" x14ac:dyDescent="0.25">
      <c r="B31" s="75"/>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5"/>
    </row>
    <row r="32" spans="2:45" x14ac:dyDescent="0.25">
      <c r="B32" s="35" t="s">
        <v>327</v>
      </c>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row>
    <row r="33" spans="1:45" x14ac:dyDescent="0.25">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row>
    <row r="34" spans="1:45" x14ac:dyDescent="0.25">
      <c r="A34" s="2"/>
      <c r="C34" s="3">
        <v>1900</v>
      </c>
      <c r="D34" s="3">
        <f>C34+1</f>
        <v>1901</v>
      </c>
      <c r="E34" s="3">
        <f t="shared" ref="E34:U34" si="35">D34+1</f>
        <v>1902</v>
      </c>
      <c r="F34" s="3">
        <f t="shared" si="35"/>
        <v>1903</v>
      </c>
      <c r="G34" s="3">
        <f t="shared" si="35"/>
        <v>1904</v>
      </c>
      <c r="H34" s="3">
        <f t="shared" si="35"/>
        <v>1905</v>
      </c>
      <c r="I34" s="3">
        <f t="shared" si="35"/>
        <v>1906</v>
      </c>
      <c r="J34" s="3">
        <f t="shared" si="35"/>
        <v>1907</v>
      </c>
      <c r="K34" s="3">
        <f t="shared" si="35"/>
        <v>1908</v>
      </c>
      <c r="L34" s="3">
        <f t="shared" si="35"/>
        <v>1909</v>
      </c>
      <c r="M34" s="3">
        <f t="shared" si="35"/>
        <v>1910</v>
      </c>
      <c r="N34" s="3">
        <f t="shared" si="35"/>
        <v>1911</v>
      </c>
      <c r="O34" s="3">
        <f t="shared" si="35"/>
        <v>1912</v>
      </c>
      <c r="P34" s="3">
        <f t="shared" si="35"/>
        <v>1913</v>
      </c>
      <c r="Q34" s="3">
        <f t="shared" si="35"/>
        <v>1914</v>
      </c>
      <c r="R34" s="3">
        <f t="shared" si="35"/>
        <v>1915</v>
      </c>
      <c r="S34" s="3">
        <f t="shared" si="35"/>
        <v>1916</v>
      </c>
      <c r="T34" s="3">
        <f t="shared" si="35"/>
        <v>1917</v>
      </c>
      <c r="U34" s="3">
        <f t="shared" si="35"/>
        <v>1918</v>
      </c>
      <c r="V34" s="3">
        <f t="shared" ref="V34:AP34" si="36">U34+1</f>
        <v>1919</v>
      </c>
      <c r="W34" s="3">
        <f t="shared" si="36"/>
        <v>1920</v>
      </c>
      <c r="X34" s="3">
        <f t="shared" si="36"/>
        <v>1921</v>
      </c>
      <c r="Y34" s="3">
        <f t="shared" si="36"/>
        <v>1922</v>
      </c>
      <c r="Z34" s="3">
        <f t="shared" si="36"/>
        <v>1923</v>
      </c>
      <c r="AA34" s="3">
        <f t="shared" si="36"/>
        <v>1924</v>
      </c>
      <c r="AB34" s="3">
        <f t="shared" si="36"/>
        <v>1925</v>
      </c>
      <c r="AC34" s="3">
        <f t="shared" si="36"/>
        <v>1926</v>
      </c>
      <c r="AD34" s="3">
        <f t="shared" si="36"/>
        <v>1927</v>
      </c>
      <c r="AE34" s="3">
        <f t="shared" si="36"/>
        <v>1928</v>
      </c>
      <c r="AF34" s="3">
        <f t="shared" si="36"/>
        <v>1929</v>
      </c>
      <c r="AG34" s="3">
        <f t="shared" si="36"/>
        <v>1930</v>
      </c>
      <c r="AH34" s="3">
        <f t="shared" si="36"/>
        <v>1931</v>
      </c>
      <c r="AI34" s="3">
        <f t="shared" si="36"/>
        <v>1932</v>
      </c>
      <c r="AJ34" s="3">
        <f t="shared" si="36"/>
        <v>1933</v>
      </c>
      <c r="AK34" s="3">
        <f t="shared" si="36"/>
        <v>1934</v>
      </c>
      <c r="AL34" s="3">
        <f t="shared" si="36"/>
        <v>1935</v>
      </c>
      <c r="AM34" s="3">
        <f t="shared" si="36"/>
        <v>1936</v>
      </c>
      <c r="AN34" s="3">
        <f t="shared" si="36"/>
        <v>1937</v>
      </c>
      <c r="AO34" s="3">
        <f t="shared" si="36"/>
        <v>1938</v>
      </c>
      <c r="AP34" s="3">
        <f t="shared" si="36"/>
        <v>1939</v>
      </c>
      <c r="AQ34" s="13"/>
      <c r="AR34" s="13" t="s">
        <v>200</v>
      </c>
    </row>
    <row r="35" spans="1:45" x14ac:dyDescent="0.25">
      <c r="A35" s="2"/>
      <c r="B35" s="12"/>
      <c r="AJ35" s="13"/>
      <c r="AK35" s="13"/>
      <c r="AL35" s="13"/>
      <c r="AM35" s="13"/>
      <c r="AN35" s="13"/>
      <c r="AO35" s="13"/>
      <c r="AP35" s="13"/>
      <c r="AQ35" s="13"/>
      <c r="AR35" s="13"/>
      <c r="AS35" s="13"/>
    </row>
    <row r="36" spans="1:45" x14ac:dyDescent="0.25">
      <c r="B36" t="s">
        <v>191</v>
      </c>
      <c r="C36" s="4"/>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v>1</v>
      </c>
      <c r="AD36" s="13">
        <v>1</v>
      </c>
      <c r="AE36" s="13"/>
      <c r="AF36" s="13">
        <v>2</v>
      </c>
      <c r="AG36" s="13"/>
      <c r="AH36" s="13"/>
      <c r="AI36" s="13"/>
      <c r="AJ36" s="13"/>
      <c r="AK36" s="13"/>
      <c r="AL36" s="13"/>
      <c r="AM36" s="13">
        <v>1</v>
      </c>
      <c r="AN36" s="13"/>
      <c r="AO36" s="13"/>
      <c r="AP36" s="13">
        <v>1</v>
      </c>
      <c r="AQ36" s="13"/>
      <c r="AR36" s="3">
        <f t="shared" ref="AR36:AR48" si="37">SUM(C36:AP36)</f>
        <v>6</v>
      </c>
      <c r="AS36" s="13"/>
    </row>
    <row r="37" spans="1:45" x14ac:dyDescent="0.25">
      <c r="B37" t="s">
        <v>192</v>
      </c>
      <c r="C37" s="13"/>
      <c r="D37" s="13"/>
      <c r="E37" s="13"/>
      <c r="F37" s="13"/>
      <c r="G37" s="13"/>
      <c r="H37" s="13"/>
      <c r="I37" s="13"/>
      <c r="J37" s="13"/>
      <c r="K37" s="13"/>
      <c r="L37" s="13"/>
      <c r="M37" s="13"/>
      <c r="N37" s="13"/>
      <c r="O37" s="13"/>
      <c r="P37" s="13">
        <v>1</v>
      </c>
      <c r="Q37" s="13">
        <v>1</v>
      </c>
      <c r="R37" s="13">
        <v>2</v>
      </c>
      <c r="S37" s="13"/>
      <c r="T37" s="13"/>
      <c r="U37" s="13"/>
      <c r="V37" s="13"/>
      <c r="W37" s="13">
        <v>1</v>
      </c>
      <c r="X37" s="13"/>
      <c r="Y37" s="13"/>
      <c r="Z37" s="13"/>
      <c r="AA37" s="13"/>
      <c r="AB37" s="13"/>
      <c r="AC37" s="13"/>
      <c r="AD37" s="13"/>
      <c r="AE37" s="13"/>
      <c r="AF37" s="13"/>
      <c r="AG37" s="13"/>
      <c r="AH37" s="13"/>
      <c r="AI37" s="13"/>
      <c r="AJ37" s="13"/>
      <c r="AK37" s="13"/>
      <c r="AL37" s="13"/>
      <c r="AM37" s="13"/>
      <c r="AN37" s="13"/>
      <c r="AO37" s="13"/>
      <c r="AP37" s="13"/>
      <c r="AQ37" s="13"/>
      <c r="AR37" s="3">
        <f t="shared" si="37"/>
        <v>5</v>
      </c>
      <c r="AS37" s="13"/>
    </row>
    <row r="38" spans="1:45" x14ac:dyDescent="0.25">
      <c r="B38" t="s">
        <v>201</v>
      </c>
      <c r="C38" s="13"/>
      <c r="D38" s="13"/>
      <c r="E38" s="13">
        <v>1</v>
      </c>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3">
        <f t="shared" si="37"/>
        <v>1</v>
      </c>
      <c r="AS38" s="13"/>
    </row>
    <row r="39" spans="1:45" x14ac:dyDescent="0.25">
      <c r="B39" s="37" t="s">
        <v>193</v>
      </c>
      <c r="C39" s="41">
        <v>1</v>
      </c>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v>1</v>
      </c>
      <c r="AO39" s="41"/>
      <c r="AP39" s="41"/>
      <c r="AQ39" s="41"/>
      <c r="AR39" s="3">
        <f t="shared" si="37"/>
        <v>2</v>
      </c>
      <c r="AS39" s="13"/>
    </row>
    <row r="40" spans="1:45" x14ac:dyDescent="0.25">
      <c r="B40" t="s">
        <v>194</v>
      </c>
      <c r="C40" s="13"/>
      <c r="D40" s="13" t="s">
        <v>131</v>
      </c>
      <c r="E40" s="13"/>
      <c r="F40" s="13"/>
      <c r="G40" s="13"/>
      <c r="H40" s="13"/>
      <c r="I40" s="13"/>
      <c r="J40" s="13"/>
      <c r="K40" s="13"/>
      <c r="L40" s="13"/>
      <c r="M40" s="13"/>
      <c r="N40" s="13"/>
      <c r="O40" s="13"/>
      <c r="P40" s="13"/>
      <c r="Q40" s="13"/>
      <c r="R40" s="13"/>
      <c r="S40" s="13"/>
      <c r="T40" s="13"/>
      <c r="U40" s="13">
        <v>1</v>
      </c>
      <c r="V40" s="13">
        <v>2</v>
      </c>
      <c r="W40" s="13">
        <v>1</v>
      </c>
      <c r="X40" s="13"/>
      <c r="Y40" s="13">
        <v>3</v>
      </c>
      <c r="Z40" s="13">
        <v>1</v>
      </c>
      <c r="AA40" s="13"/>
      <c r="AB40" s="13"/>
      <c r="AC40" s="13"/>
      <c r="AD40" s="13"/>
      <c r="AE40" s="13">
        <v>1</v>
      </c>
      <c r="AF40" s="13">
        <v>1</v>
      </c>
      <c r="AG40" s="13"/>
      <c r="AH40" s="13">
        <v>1</v>
      </c>
      <c r="AI40" s="13">
        <v>1</v>
      </c>
      <c r="AJ40" s="13">
        <v>1</v>
      </c>
      <c r="AK40" s="13">
        <v>1</v>
      </c>
      <c r="AL40" s="13">
        <v>1</v>
      </c>
      <c r="AM40" s="13">
        <v>1</v>
      </c>
      <c r="AN40" s="13">
        <v>1</v>
      </c>
      <c r="AO40" s="13">
        <v>1</v>
      </c>
      <c r="AP40" s="13">
        <v>1</v>
      </c>
      <c r="AQ40" s="13"/>
      <c r="AR40" s="3">
        <f t="shared" si="37"/>
        <v>19</v>
      </c>
      <c r="AS40" s="13"/>
    </row>
    <row r="41" spans="1:45" x14ac:dyDescent="0.25">
      <c r="B41" t="s">
        <v>195</v>
      </c>
      <c r="C41" s="13">
        <v>1</v>
      </c>
      <c r="D41" s="13" t="s">
        <v>278</v>
      </c>
      <c r="E41" s="13"/>
      <c r="F41" s="13">
        <v>1</v>
      </c>
      <c r="G41" s="13">
        <v>2</v>
      </c>
      <c r="H41" s="13">
        <v>3</v>
      </c>
      <c r="I41" s="13">
        <v>4</v>
      </c>
      <c r="J41" s="13">
        <v>4</v>
      </c>
      <c r="K41" s="13">
        <v>6</v>
      </c>
      <c r="L41" s="13">
        <v>3</v>
      </c>
      <c r="M41" s="13">
        <v>2</v>
      </c>
      <c r="N41" s="13">
        <v>6</v>
      </c>
      <c r="O41" s="13">
        <v>4</v>
      </c>
      <c r="P41" s="13">
        <v>4</v>
      </c>
      <c r="Q41" s="13">
        <v>5</v>
      </c>
      <c r="R41" s="13">
        <v>5</v>
      </c>
      <c r="S41" s="13">
        <v>2</v>
      </c>
      <c r="T41" s="13">
        <v>2</v>
      </c>
      <c r="U41" s="13">
        <v>1</v>
      </c>
      <c r="V41" s="13">
        <v>2</v>
      </c>
      <c r="W41" s="13">
        <v>5</v>
      </c>
      <c r="X41" s="13">
        <v>8</v>
      </c>
      <c r="Y41" s="13">
        <v>6</v>
      </c>
      <c r="Z41" s="13">
        <v>8</v>
      </c>
      <c r="AA41" s="13">
        <v>7</v>
      </c>
      <c r="AB41" s="13">
        <v>7</v>
      </c>
      <c r="AC41" s="13">
        <v>9</v>
      </c>
      <c r="AD41" s="13">
        <v>9</v>
      </c>
      <c r="AE41" s="13">
        <v>10</v>
      </c>
      <c r="AF41" s="13">
        <v>4</v>
      </c>
      <c r="AG41" s="13">
        <v>6</v>
      </c>
      <c r="AH41" s="13">
        <v>7</v>
      </c>
      <c r="AI41" s="13">
        <v>4</v>
      </c>
      <c r="AJ41" s="13">
        <v>4</v>
      </c>
      <c r="AK41" s="13">
        <v>4</v>
      </c>
      <c r="AL41" s="13">
        <v>3</v>
      </c>
      <c r="AM41" s="13">
        <v>3</v>
      </c>
      <c r="AN41" s="13">
        <v>2</v>
      </c>
      <c r="AO41" s="13">
        <v>4</v>
      </c>
      <c r="AP41" s="13">
        <v>5</v>
      </c>
      <c r="AQ41" s="13"/>
      <c r="AR41" s="3">
        <f t="shared" si="37"/>
        <v>172</v>
      </c>
      <c r="AS41" s="13"/>
    </row>
    <row r="42" spans="1:45" x14ac:dyDescent="0.25">
      <c r="B42" t="s">
        <v>196</v>
      </c>
      <c r="C42" s="13"/>
      <c r="D42" s="13" t="s">
        <v>279</v>
      </c>
      <c r="E42" s="13"/>
      <c r="F42" s="13"/>
      <c r="G42" s="13"/>
      <c r="H42" s="13"/>
      <c r="I42" s="13"/>
      <c r="J42" s="13"/>
      <c r="K42" s="13">
        <v>1</v>
      </c>
      <c r="L42" s="13"/>
      <c r="M42" s="13"/>
      <c r="N42" s="13"/>
      <c r="O42" s="13"/>
      <c r="P42" s="13"/>
      <c r="Q42" s="13"/>
      <c r="R42" s="13"/>
      <c r="S42" s="13"/>
      <c r="T42" s="13"/>
      <c r="U42" s="13"/>
      <c r="V42" s="13"/>
      <c r="W42" s="13"/>
      <c r="X42" s="13"/>
      <c r="Y42" s="13"/>
      <c r="Z42" s="13"/>
      <c r="AA42" s="3"/>
      <c r="AB42" s="3">
        <v>1</v>
      </c>
      <c r="AC42" s="3"/>
      <c r="AD42" s="3"/>
      <c r="AE42" s="3"/>
      <c r="AF42" s="13"/>
      <c r="AG42" s="3"/>
      <c r="AH42" s="3"/>
      <c r="AI42" s="3">
        <v>1</v>
      </c>
      <c r="AJ42" s="13"/>
      <c r="AK42" s="13"/>
      <c r="AL42" s="3">
        <v>1</v>
      </c>
      <c r="AM42" s="3"/>
      <c r="AN42" s="13"/>
      <c r="AO42" s="3"/>
      <c r="AP42" s="13"/>
      <c r="AQ42" s="3"/>
      <c r="AR42" s="3">
        <f t="shared" si="37"/>
        <v>4</v>
      </c>
      <c r="AS42" s="13"/>
    </row>
    <row r="43" spans="1:45" x14ac:dyDescent="0.25">
      <c r="B43" s="37" t="s">
        <v>197</v>
      </c>
      <c r="C43" s="41"/>
      <c r="D43" s="41" t="s">
        <v>280</v>
      </c>
      <c r="E43" s="41"/>
      <c r="F43" s="41"/>
      <c r="G43" s="41"/>
      <c r="H43" s="41"/>
      <c r="I43" s="41"/>
      <c r="J43" s="41"/>
      <c r="K43" s="41"/>
      <c r="L43" s="41"/>
      <c r="M43" s="41"/>
      <c r="N43" s="41"/>
      <c r="O43" s="41"/>
      <c r="P43" s="41">
        <v>1</v>
      </c>
      <c r="Q43" s="41"/>
      <c r="R43" s="41"/>
      <c r="S43" s="41"/>
      <c r="T43" s="41"/>
      <c r="U43" s="41"/>
      <c r="V43" s="41">
        <v>1</v>
      </c>
      <c r="W43" s="41"/>
      <c r="X43" s="41"/>
      <c r="Y43" s="41"/>
      <c r="Z43" s="41"/>
      <c r="AA43" s="41"/>
      <c r="AB43" s="41"/>
      <c r="AC43" s="41"/>
      <c r="AD43" s="41"/>
      <c r="AE43" s="41"/>
      <c r="AF43" s="41"/>
      <c r="AG43" s="41">
        <v>1</v>
      </c>
      <c r="AH43" s="41"/>
      <c r="AI43" s="41"/>
      <c r="AJ43" s="41"/>
      <c r="AK43" s="41"/>
      <c r="AL43" s="41"/>
      <c r="AM43" s="41">
        <v>1</v>
      </c>
      <c r="AN43" s="41"/>
      <c r="AO43" s="41"/>
      <c r="AP43" s="41"/>
      <c r="AQ43" s="41"/>
      <c r="AR43" s="3">
        <f t="shared" si="37"/>
        <v>4</v>
      </c>
      <c r="AS43" s="13"/>
    </row>
    <row r="44" spans="1:45" x14ac:dyDescent="0.25">
      <c r="B44" t="s">
        <v>198</v>
      </c>
      <c r="C44" s="13"/>
      <c r="D44" s="13"/>
      <c r="E44" s="13"/>
      <c r="F44" s="13"/>
      <c r="G44" s="13"/>
      <c r="H44" s="13"/>
      <c r="I44" s="13">
        <v>1</v>
      </c>
      <c r="J44" s="13">
        <v>2</v>
      </c>
      <c r="K44" s="13"/>
      <c r="L44" s="13">
        <v>1</v>
      </c>
      <c r="M44" s="13">
        <v>1</v>
      </c>
      <c r="N44" s="13"/>
      <c r="O44" s="13"/>
      <c r="P44" s="13"/>
      <c r="Q44" s="13"/>
      <c r="R44" s="13"/>
      <c r="S44" s="13"/>
      <c r="T44" s="13"/>
      <c r="U44" s="13"/>
      <c r="V44" s="13">
        <v>1</v>
      </c>
      <c r="W44" s="13">
        <v>1</v>
      </c>
      <c r="X44" s="13">
        <v>1</v>
      </c>
      <c r="Y44" s="13"/>
      <c r="Z44" s="13"/>
      <c r="AA44" s="13"/>
      <c r="AB44" s="13">
        <v>1</v>
      </c>
      <c r="AC44" s="13">
        <v>1</v>
      </c>
      <c r="AD44" s="13">
        <v>1</v>
      </c>
      <c r="AF44" s="13">
        <v>1</v>
      </c>
      <c r="AG44" s="86">
        <v>1</v>
      </c>
      <c r="AH44" s="13"/>
      <c r="AI44" s="13"/>
      <c r="AJ44" s="13"/>
      <c r="AK44" s="13"/>
      <c r="AL44" s="13">
        <v>1</v>
      </c>
      <c r="AM44" s="13"/>
      <c r="AN44" s="13"/>
      <c r="AO44" s="13"/>
      <c r="AP44" s="13"/>
      <c r="AQ44" s="13"/>
      <c r="AR44" s="3">
        <f t="shared" si="37"/>
        <v>14</v>
      </c>
      <c r="AS44" s="13"/>
    </row>
    <row r="45" spans="1:45" x14ac:dyDescent="0.25">
      <c r="B45" t="s">
        <v>199</v>
      </c>
      <c r="C45" s="13"/>
      <c r="D45" s="13"/>
      <c r="E45" s="13"/>
      <c r="F45" s="13"/>
      <c r="G45" s="13">
        <v>1</v>
      </c>
      <c r="H45" s="13">
        <v>1</v>
      </c>
      <c r="I45" s="13">
        <v>2</v>
      </c>
      <c r="J45" s="13"/>
      <c r="K45" s="13">
        <v>1</v>
      </c>
      <c r="L45" s="13">
        <v>1</v>
      </c>
      <c r="M45" s="13">
        <v>1</v>
      </c>
      <c r="N45" s="13"/>
      <c r="O45" s="13"/>
      <c r="P45" s="13">
        <v>1</v>
      </c>
      <c r="Q45" s="13"/>
      <c r="R45" s="13"/>
      <c r="S45" s="13"/>
      <c r="T45" s="13"/>
      <c r="U45" s="13"/>
      <c r="V45" s="13">
        <v>1</v>
      </c>
      <c r="W45" s="13"/>
      <c r="X45" s="13">
        <v>1</v>
      </c>
      <c r="Y45" s="13"/>
      <c r="Z45" s="13"/>
      <c r="AA45" s="13"/>
      <c r="AB45" s="13">
        <v>1</v>
      </c>
      <c r="AC45" s="13"/>
      <c r="AD45" s="13">
        <v>1</v>
      </c>
      <c r="AF45" s="13">
        <v>1</v>
      </c>
      <c r="AG45" s="13">
        <v>1</v>
      </c>
      <c r="AH45" s="13"/>
      <c r="AI45" s="13">
        <v>1</v>
      </c>
      <c r="AJ45" s="13">
        <v>1</v>
      </c>
      <c r="AK45" s="13">
        <v>1</v>
      </c>
      <c r="AL45" s="13"/>
      <c r="AM45" s="13">
        <v>1</v>
      </c>
      <c r="AN45" s="13"/>
      <c r="AO45" s="13"/>
      <c r="AP45" s="13"/>
      <c r="AQ45" s="13"/>
      <c r="AR45" s="3">
        <f t="shared" si="37"/>
        <v>18</v>
      </c>
      <c r="AS45" s="13"/>
    </row>
    <row r="46" spans="1:45" x14ac:dyDescent="0.25">
      <c r="B46" t="s">
        <v>202</v>
      </c>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3">
        <f t="shared" si="37"/>
        <v>0</v>
      </c>
      <c r="AS46" s="13"/>
    </row>
    <row r="47" spans="1:45" x14ac:dyDescent="0.25">
      <c r="B47" t="s">
        <v>203</v>
      </c>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3">
        <f t="shared" si="37"/>
        <v>0</v>
      </c>
      <c r="AS47" s="13"/>
    </row>
    <row r="48" spans="1:45" x14ac:dyDescent="0.25">
      <c r="A48" s="7"/>
      <c r="B48" t="s">
        <v>204</v>
      </c>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3">
        <f t="shared" si="37"/>
        <v>0</v>
      </c>
      <c r="AS48" s="13"/>
    </row>
    <row r="49" spans="1:75" x14ac:dyDescent="0.25">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row>
    <row r="50" spans="1:75" x14ac:dyDescent="0.25">
      <c r="B50" s="12" t="s">
        <v>200</v>
      </c>
      <c r="C50" s="46">
        <f t="shared" ref="C50:U50" si="38">SUM(C36:C48)</f>
        <v>2</v>
      </c>
      <c r="D50" s="46">
        <f t="shared" si="38"/>
        <v>0</v>
      </c>
      <c r="E50" s="46">
        <f t="shared" si="38"/>
        <v>1</v>
      </c>
      <c r="F50" s="46">
        <f t="shared" si="38"/>
        <v>1</v>
      </c>
      <c r="G50" s="46">
        <f t="shared" si="38"/>
        <v>3</v>
      </c>
      <c r="H50" s="46">
        <f t="shared" si="38"/>
        <v>4</v>
      </c>
      <c r="I50" s="46">
        <f t="shared" si="38"/>
        <v>7</v>
      </c>
      <c r="J50" s="46">
        <f t="shared" si="38"/>
        <v>6</v>
      </c>
      <c r="K50" s="46">
        <f t="shared" si="38"/>
        <v>8</v>
      </c>
      <c r="L50" s="46">
        <f t="shared" si="38"/>
        <v>5</v>
      </c>
      <c r="M50" s="46">
        <f t="shared" si="38"/>
        <v>4</v>
      </c>
      <c r="N50" s="46">
        <f t="shared" si="38"/>
        <v>6</v>
      </c>
      <c r="O50" s="46">
        <f t="shared" si="38"/>
        <v>4</v>
      </c>
      <c r="P50" s="46">
        <f t="shared" si="38"/>
        <v>7</v>
      </c>
      <c r="Q50" s="46">
        <f t="shared" si="38"/>
        <v>6</v>
      </c>
      <c r="R50" s="46">
        <f t="shared" si="38"/>
        <v>7</v>
      </c>
      <c r="S50" s="46">
        <f t="shared" si="38"/>
        <v>2</v>
      </c>
      <c r="T50" s="46">
        <f t="shared" si="38"/>
        <v>2</v>
      </c>
      <c r="U50" s="46">
        <f t="shared" si="38"/>
        <v>2</v>
      </c>
      <c r="V50" s="46">
        <f>SUM(V36:V48)</f>
        <v>7</v>
      </c>
      <c r="W50" s="46">
        <f t="shared" ref="W50:AP50" si="39">SUM(W36:W48)</f>
        <v>8</v>
      </c>
      <c r="X50" s="46">
        <f t="shared" si="39"/>
        <v>10</v>
      </c>
      <c r="Y50" s="46">
        <f t="shared" si="39"/>
        <v>9</v>
      </c>
      <c r="Z50" s="46">
        <f t="shared" si="39"/>
        <v>9</v>
      </c>
      <c r="AA50" s="46">
        <f t="shared" si="39"/>
        <v>7</v>
      </c>
      <c r="AB50" s="46">
        <f t="shared" si="39"/>
        <v>10</v>
      </c>
      <c r="AC50" s="46">
        <f t="shared" si="39"/>
        <v>11</v>
      </c>
      <c r="AD50" s="46">
        <f t="shared" si="39"/>
        <v>12</v>
      </c>
      <c r="AE50" s="46">
        <f t="shared" si="39"/>
        <v>11</v>
      </c>
      <c r="AF50" s="46">
        <f t="shared" si="39"/>
        <v>9</v>
      </c>
      <c r="AG50" s="46">
        <f t="shared" si="39"/>
        <v>9</v>
      </c>
      <c r="AH50" s="46">
        <f t="shared" si="39"/>
        <v>8</v>
      </c>
      <c r="AI50" s="46">
        <f t="shared" si="39"/>
        <v>7</v>
      </c>
      <c r="AJ50" s="46">
        <f t="shared" si="39"/>
        <v>6</v>
      </c>
      <c r="AK50" s="46">
        <f t="shared" si="39"/>
        <v>6</v>
      </c>
      <c r="AL50" s="46">
        <f t="shared" si="39"/>
        <v>6</v>
      </c>
      <c r="AM50" s="46">
        <f t="shared" si="39"/>
        <v>7</v>
      </c>
      <c r="AN50" s="46">
        <f t="shared" si="39"/>
        <v>4</v>
      </c>
      <c r="AO50" s="46">
        <f t="shared" si="39"/>
        <v>5</v>
      </c>
      <c r="AP50" s="46">
        <f t="shared" si="39"/>
        <v>7</v>
      </c>
      <c r="AQ50" s="46"/>
      <c r="AR50" s="46">
        <f>SUM(AR36:AR49)</f>
        <v>245</v>
      </c>
      <c r="AS50" s="13">
        <f>SUM(C50:AP50)</f>
        <v>245</v>
      </c>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row>
    <row r="51" spans="1:75" x14ac:dyDescent="0.25">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row>
    <row r="52" spans="1:75" x14ac:dyDescent="0.25">
      <c r="A52" s="7" t="s">
        <v>39</v>
      </c>
      <c r="B52" t="s">
        <v>527</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row>
    <row r="53" spans="1:75" x14ac:dyDescent="0.25">
      <c r="A53" s="7" t="s">
        <v>46</v>
      </c>
      <c r="B53" t="s">
        <v>529</v>
      </c>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row>
    <row r="54" spans="1:75" x14ac:dyDescent="0.25">
      <c r="A54" s="7" t="s">
        <v>87</v>
      </c>
      <c r="B54" t="s">
        <v>528</v>
      </c>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row>
    <row r="55" spans="1:75" x14ac:dyDescent="0.25">
      <c r="A55" s="7"/>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row>
    <row r="56" spans="1:75" x14ac:dyDescent="0.25">
      <c r="A56" s="58"/>
      <c r="B56" t="s">
        <v>351</v>
      </c>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row>
    <row r="57" spans="1:75" x14ac:dyDescent="0.25">
      <c r="A57" s="59"/>
      <c r="B57" t="s">
        <v>352</v>
      </c>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row>
    <row r="58" spans="1:75" x14ac:dyDescent="0.25">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row>
    <row r="59" spans="1:75" x14ac:dyDescent="0.25">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row>
    <row r="60" spans="1:75" x14ac:dyDescent="0.25">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row>
    <row r="61" spans="1:75" x14ac:dyDescent="0.25">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row>
    <row r="62" spans="1:75" x14ac:dyDescent="0.25">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row>
    <row r="63" spans="1:75" x14ac:dyDescent="0.25">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row>
    <row r="64" spans="1:75" x14ac:dyDescent="0.25">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row>
    <row r="65" spans="3:45" x14ac:dyDescent="0.25">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row>
    <row r="66" spans="3:45" x14ac:dyDescent="0.25">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row>
    <row r="67" spans="3:45" x14ac:dyDescent="0.25">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row>
    <row r="68" spans="3:45" x14ac:dyDescent="0.25">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row>
    <row r="69" spans="3:45" x14ac:dyDescent="0.25">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row>
    <row r="70" spans="3:45" x14ac:dyDescent="0.25">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row>
    <row r="71" spans="3:45" x14ac:dyDescent="0.25">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row>
    <row r="72" spans="3:45" x14ac:dyDescent="0.25">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row>
    <row r="73" spans="3:45" x14ac:dyDescent="0.25">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row>
    <row r="74" spans="3:45" x14ac:dyDescent="0.25">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row>
    <row r="75" spans="3:45" x14ac:dyDescent="0.25">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row>
    <row r="76" spans="3:45" x14ac:dyDescent="0.25">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row>
    <row r="77" spans="3:45" x14ac:dyDescent="0.25">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row>
    <row r="78" spans="3:45" x14ac:dyDescent="0.25">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row>
  </sheetData>
  <phoneticPr fontId="3" type="noConversion"/>
  <pageMargins left="0.70866141732283472" right="0.70866141732283472" top="0.74803149606299213" bottom="0.74803149606299213" header="0.31496062992125984" footer="0.31496062992125984"/>
  <pageSetup scale="28"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51845-83D0-4F1D-95B3-4C7ECFF8AF71}">
  <sheetPr>
    <pageSetUpPr fitToPage="1"/>
  </sheetPr>
  <dimension ref="B2:AX67"/>
  <sheetViews>
    <sheetView zoomScale="82" zoomScaleNormal="82" workbookViewId="0">
      <pane xSplit="3" ySplit="11" topLeftCell="D12" activePane="bottomRight" state="frozen"/>
      <selection pane="topRight" activeCell="E1" sqref="E1"/>
      <selection pane="bottomLeft" activeCell="A7" sqref="A7"/>
      <selection pane="bottomRight"/>
    </sheetView>
  </sheetViews>
  <sheetFormatPr defaultRowHeight="15" x14ac:dyDescent="0.25"/>
  <cols>
    <col min="1" max="1" width="6" customWidth="1"/>
    <col min="2" max="2" width="5" customWidth="1"/>
    <col min="3" max="3" width="54.7109375" customWidth="1"/>
  </cols>
  <sheetData>
    <row r="2" spans="3:48" ht="18.75" x14ac:dyDescent="0.3">
      <c r="C2" s="1" t="s">
        <v>0</v>
      </c>
    </row>
    <row r="4" spans="3:48" ht="18.75" x14ac:dyDescent="0.3">
      <c r="C4" s="1" t="s">
        <v>324</v>
      </c>
    </row>
    <row r="5" spans="3:48" x14ac:dyDescent="0.25">
      <c r="C5" s="17" t="s">
        <v>320</v>
      </c>
    </row>
    <row r="6" spans="3:48" x14ac:dyDescent="0.25">
      <c r="C6" s="17" t="s">
        <v>319</v>
      </c>
    </row>
    <row r="7" spans="3:48" x14ac:dyDescent="0.25">
      <c r="C7" s="17" t="s">
        <v>321</v>
      </c>
    </row>
    <row r="8" spans="3:48" x14ac:dyDescent="0.25">
      <c r="C8" s="17" t="s">
        <v>322</v>
      </c>
    </row>
    <row r="9" spans="3:48" x14ac:dyDescent="0.25">
      <c r="C9" s="17" t="s">
        <v>325</v>
      </c>
    </row>
    <row r="10" spans="3:48" x14ac:dyDescent="0.25">
      <c r="C10" s="17" t="s">
        <v>319</v>
      </c>
    </row>
    <row r="11" spans="3:48" x14ac:dyDescent="0.25">
      <c r="C11" s="17" t="s">
        <v>323</v>
      </c>
    </row>
    <row r="12" spans="3:48" x14ac:dyDescent="0.25">
      <c r="C12" s="17"/>
    </row>
    <row r="13" spans="3:48" x14ac:dyDescent="0.25">
      <c r="C13" s="35" t="s">
        <v>374</v>
      </c>
    </row>
    <row r="14" spans="3:48" x14ac:dyDescent="0.25">
      <c r="C14" s="17"/>
      <c r="I14" s="6" t="s">
        <v>97</v>
      </c>
      <c r="J14" s="6"/>
      <c r="P14" s="6"/>
      <c r="AR14" s="6"/>
    </row>
    <row r="15" spans="3:48" x14ac:dyDescent="0.25">
      <c r="C15" t="s">
        <v>407</v>
      </c>
      <c r="D15" s="3">
        <v>1919</v>
      </c>
      <c r="E15" s="3">
        <f>D15+1</f>
        <v>1920</v>
      </c>
      <c r="F15" s="3">
        <f t="shared" ref="F15:K15" si="0">E15+1</f>
        <v>1921</v>
      </c>
      <c r="G15" s="3">
        <f t="shared" si="0"/>
        <v>1922</v>
      </c>
      <c r="H15" s="3">
        <f t="shared" si="0"/>
        <v>1923</v>
      </c>
      <c r="I15" s="3">
        <f t="shared" si="0"/>
        <v>1924</v>
      </c>
      <c r="J15" s="3">
        <f t="shared" si="0"/>
        <v>1925</v>
      </c>
      <c r="K15" s="3">
        <f t="shared" si="0"/>
        <v>1926</v>
      </c>
      <c r="L15" s="3">
        <f t="shared" ref="L15:AT15" si="1">K15+1</f>
        <v>1927</v>
      </c>
      <c r="M15" s="3">
        <f t="shared" si="1"/>
        <v>1928</v>
      </c>
      <c r="N15" s="3">
        <f t="shared" si="1"/>
        <v>1929</v>
      </c>
      <c r="O15" s="3">
        <f t="shared" si="1"/>
        <v>1930</v>
      </c>
      <c r="P15" s="3">
        <f t="shared" si="1"/>
        <v>1931</v>
      </c>
      <c r="Q15" s="3">
        <f t="shared" si="1"/>
        <v>1932</v>
      </c>
      <c r="R15" s="3">
        <f t="shared" si="1"/>
        <v>1933</v>
      </c>
      <c r="S15" s="3">
        <f t="shared" si="1"/>
        <v>1934</v>
      </c>
      <c r="T15" s="3">
        <f t="shared" si="1"/>
        <v>1935</v>
      </c>
      <c r="U15" s="3">
        <f t="shared" si="1"/>
        <v>1936</v>
      </c>
      <c r="V15" s="3">
        <f t="shared" si="1"/>
        <v>1937</v>
      </c>
      <c r="W15" s="3">
        <f t="shared" si="1"/>
        <v>1938</v>
      </c>
      <c r="X15" s="3">
        <f t="shared" si="1"/>
        <v>1939</v>
      </c>
      <c r="Y15" s="3">
        <f t="shared" si="1"/>
        <v>1940</v>
      </c>
      <c r="Z15" s="3">
        <f t="shared" si="1"/>
        <v>1941</v>
      </c>
      <c r="AA15" s="3">
        <f t="shared" si="1"/>
        <v>1942</v>
      </c>
      <c r="AB15" s="3">
        <f t="shared" si="1"/>
        <v>1943</v>
      </c>
      <c r="AC15" s="3">
        <f t="shared" si="1"/>
        <v>1944</v>
      </c>
      <c r="AD15" s="3">
        <f t="shared" si="1"/>
        <v>1945</v>
      </c>
      <c r="AE15" s="3">
        <f t="shared" si="1"/>
        <v>1946</v>
      </c>
      <c r="AF15" s="3">
        <f t="shared" si="1"/>
        <v>1947</v>
      </c>
      <c r="AG15" s="3">
        <f t="shared" si="1"/>
        <v>1948</v>
      </c>
      <c r="AH15" s="3">
        <f t="shared" si="1"/>
        <v>1949</v>
      </c>
      <c r="AI15" s="3">
        <f t="shared" si="1"/>
        <v>1950</v>
      </c>
      <c r="AJ15" s="3">
        <f t="shared" si="1"/>
        <v>1951</v>
      </c>
      <c r="AK15" s="3">
        <f t="shared" si="1"/>
        <v>1952</v>
      </c>
      <c r="AL15" s="3">
        <f t="shared" si="1"/>
        <v>1953</v>
      </c>
      <c r="AM15" s="3">
        <f t="shared" si="1"/>
        <v>1954</v>
      </c>
      <c r="AN15" s="3">
        <f t="shared" si="1"/>
        <v>1955</v>
      </c>
      <c r="AO15" s="3">
        <f t="shared" si="1"/>
        <v>1956</v>
      </c>
      <c r="AP15" s="3">
        <f t="shared" si="1"/>
        <v>1957</v>
      </c>
      <c r="AQ15" s="3">
        <f t="shared" si="1"/>
        <v>1958</v>
      </c>
      <c r="AR15" s="3">
        <f t="shared" si="1"/>
        <v>1959</v>
      </c>
      <c r="AS15" s="3">
        <f t="shared" si="1"/>
        <v>1960</v>
      </c>
      <c r="AT15" s="3">
        <f t="shared" si="1"/>
        <v>1961</v>
      </c>
      <c r="AU15" s="3"/>
      <c r="AV15" t="s">
        <v>96</v>
      </c>
    </row>
    <row r="16" spans="3:48" x14ac:dyDescent="0.25">
      <c r="C16" t="s">
        <v>409</v>
      </c>
      <c r="D16" s="3" t="s">
        <v>209</v>
      </c>
      <c r="E16" s="3"/>
      <c r="F16" s="3" t="s">
        <v>210</v>
      </c>
      <c r="G16" s="3" t="s">
        <v>211</v>
      </c>
      <c r="H16" s="3" t="s">
        <v>133</v>
      </c>
      <c r="I16" s="3" t="s">
        <v>212</v>
      </c>
      <c r="J16" s="3" t="s">
        <v>213</v>
      </c>
      <c r="K16" s="3" t="s">
        <v>214</v>
      </c>
      <c r="L16" s="3" t="s">
        <v>215</v>
      </c>
      <c r="M16" s="3" t="s">
        <v>216</v>
      </c>
      <c r="N16" s="3" t="s">
        <v>217</v>
      </c>
      <c r="O16" s="3" t="s">
        <v>218</v>
      </c>
      <c r="P16" s="3" t="s">
        <v>219</v>
      </c>
      <c r="Q16" s="3" t="s">
        <v>220</v>
      </c>
      <c r="R16" s="3" t="s">
        <v>221</v>
      </c>
      <c r="S16" s="3" t="s">
        <v>222</v>
      </c>
      <c r="T16" s="3" t="s">
        <v>223</v>
      </c>
      <c r="U16" s="3" t="s">
        <v>224</v>
      </c>
      <c r="V16" s="3" t="s">
        <v>225</v>
      </c>
      <c r="W16" s="3" t="s">
        <v>226</v>
      </c>
      <c r="X16" s="3" t="s">
        <v>227</v>
      </c>
      <c r="Y16" s="3" t="s">
        <v>228</v>
      </c>
      <c r="Z16" s="3" t="s">
        <v>229</v>
      </c>
      <c r="AA16" s="3" t="s">
        <v>230</v>
      </c>
      <c r="AB16" s="3" t="s">
        <v>232</v>
      </c>
      <c r="AC16" s="3" t="s">
        <v>234</v>
      </c>
      <c r="AD16" s="3" t="s">
        <v>236</v>
      </c>
      <c r="AE16" s="3" t="s">
        <v>238</v>
      </c>
      <c r="AF16" s="3" t="s">
        <v>240</v>
      </c>
      <c r="AG16" s="3" t="s">
        <v>242</v>
      </c>
      <c r="AH16" s="3" t="s">
        <v>244</v>
      </c>
      <c r="AI16" s="3" t="s">
        <v>246</v>
      </c>
      <c r="AJ16" s="3" t="s">
        <v>248</v>
      </c>
      <c r="AK16" s="3" t="s">
        <v>250</v>
      </c>
      <c r="AL16" s="3" t="s">
        <v>252</v>
      </c>
      <c r="AM16" s="3" t="s">
        <v>254</v>
      </c>
      <c r="AN16" s="3" t="s">
        <v>257</v>
      </c>
      <c r="AO16" s="3" t="s">
        <v>258</v>
      </c>
      <c r="AP16" s="3" t="s">
        <v>260</v>
      </c>
      <c r="AQ16" s="3" t="s">
        <v>262</v>
      </c>
      <c r="AR16" s="3" t="s">
        <v>264</v>
      </c>
      <c r="AS16" s="3" t="s">
        <v>266</v>
      </c>
      <c r="AT16" s="3" t="s">
        <v>267</v>
      </c>
      <c r="AU16" s="3"/>
    </row>
    <row r="17" spans="2:50" x14ac:dyDescent="0.25">
      <c r="D17" s="5">
        <v>7427</v>
      </c>
      <c r="E17" s="5"/>
      <c r="F17" s="5">
        <v>8280</v>
      </c>
      <c r="G17" s="5">
        <v>8402</v>
      </c>
      <c r="H17" s="5">
        <v>8767</v>
      </c>
      <c r="I17" s="5">
        <v>9133</v>
      </c>
      <c r="J17" s="5">
        <v>9498</v>
      </c>
      <c r="K17" s="5">
        <v>9863</v>
      </c>
      <c r="L17" s="5">
        <v>10319</v>
      </c>
      <c r="M17" s="5">
        <v>10625</v>
      </c>
      <c r="N17" s="5">
        <v>10990</v>
      </c>
      <c r="O17" s="5">
        <v>11355</v>
      </c>
      <c r="P17" s="5">
        <v>11720</v>
      </c>
      <c r="Q17" s="5">
        <v>12114</v>
      </c>
      <c r="R17" s="5">
        <v>12451</v>
      </c>
      <c r="S17" s="5">
        <v>12816</v>
      </c>
      <c r="T17" s="5">
        <v>13181</v>
      </c>
      <c r="U17" s="5">
        <v>13547</v>
      </c>
      <c r="V17" s="5">
        <v>13912</v>
      </c>
      <c r="W17" s="5">
        <v>14277</v>
      </c>
      <c r="X17" s="5">
        <v>14642</v>
      </c>
      <c r="Y17" s="5">
        <v>15008</v>
      </c>
      <c r="Z17" s="5">
        <v>15373</v>
      </c>
      <c r="AA17" s="5" t="s">
        <v>231</v>
      </c>
      <c r="AB17" s="5" t="s">
        <v>233</v>
      </c>
      <c r="AC17" s="5" t="s">
        <v>235</v>
      </c>
      <c r="AD17" s="5" t="s">
        <v>237</v>
      </c>
      <c r="AE17" s="5" t="s">
        <v>239</v>
      </c>
      <c r="AF17" s="5" t="s">
        <v>241</v>
      </c>
      <c r="AG17" s="5" t="s">
        <v>243</v>
      </c>
      <c r="AH17" s="5" t="s">
        <v>245</v>
      </c>
      <c r="AI17" s="5" t="s">
        <v>247</v>
      </c>
      <c r="AJ17" s="5" t="s">
        <v>249</v>
      </c>
      <c r="AK17" s="5" t="s">
        <v>251</v>
      </c>
      <c r="AL17" s="5" t="s">
        <v>253</v>
      </c>
      <c r="AM17" s="5" t="s">
        <v>255</v>
      </c>
      <c r="AN17" s="5" t="s">
        <v>256</v>
      </c>
      <c r="AO17" s="5" t="s">
        <v>259</v>
      </c>
      <c r="AP17" s="5" t="s">
        <v>261</v>
      </c>
      <c r="AQ17" s="5" t="s">
        <v>263</v>
      </c>
      <c r="AR17" s="5" t="s">
        <v>265</v>
      </c>
      <c r="AS17" s="8">
        <v>1961</v>
      </c>
      <c r="AT17" s="8">
        <v>1962</v>
      </c>
      <c r="AU17" s="3"/>
    </row>
    <row r="18" spans="2:50" x14ac:dyDescent="0.25">
      <c r="I18" s="3"/>
      <c r="J18" s="3"/>
      <c r="K18" s="3"/>
      <c r="L18" s="3"/>
      <c r="M18" s="3"/>
      <c r="N18" s="3"/>
      <c r="O18" s="3"/>
      <c r="P18" s="3"/>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row>
    <row r="19" spans="2:50" x14ac:dyDescent="0.25">
      <c r="B19" s="24"/>
      <c r="C19" s="37" t="s">
        <v>208</v>
      </c>
      <c r="D19" s="37"/>
      <c r="E19" s="37"/>
      <c r="F19" s="37"/>
      <c r="G19" s="37"/>
      <c r="H19" s="37"/>
      <c r="I19" s="40" t="s">
        <v>21</v>
      </c>
      <c r="J19" s="38"/>
      <c r="K19" s="38"/>
      <c r="L19" s="82"/>
      <c r="M19" s="82"/>
      <c r="N19" s="82"/>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V19" s="3">
        <f t="shared" ref="AV19:AV25" si="2">COUNTIF(D19:AT19, "=ü")+COUNTIF(D19:AT19,"=on file")</f>
        <v>1</v>
      </c>
    </row>
    <row r="20" spans="2:50" x14ac:dyDescent="0.25">
      <c r="C20" s="80" t="s">
        <v>16</v>
      </c>
      <c r="D20" s="80"/>
      <c r="E20" s="80"/>
      <c r="F20" s="80"/>
      <c r="G20" s="80"/>
      <c r="H20" s="80"/>
      <c r="I20" s="81"/>
      <c r="J20" s="83"/>
      <c r="K20" s="83"/>
      <c r="L20" s="83"/>
      <c r="M20" s="83"/>
      <c r="N20" s="83"/>
      <c r="O20" s="83"/>
      <c r="P20" s="83"/>
      <c r="Q20" s="83"/>
      <c r="R20" s="83"/>
      <c r="S20" s="83"/>
      <c r="T20" s="83"/>
      <c r="U20" s="83"/>
      <c r="V20" s="83"/>
      <c r="W20" s="83"/>
      <c r="X20" s="83"/>
      <c r="Y20" s="83"/>
      <c r="Z20" s="83"/>
      <c r="AA20" s="83"/>
      <c r="AB20" s="83"/>
      <c r="AC20" s="83"/>
      <c r="AD20" s="84" t="s">
        <v>21</v>
      </c>
      <c r="AE20" s="84" t="s">
        <v>21</v>
      </c>
      <c r="AF20" s="83"/>
      <c r="AG20" s="83"/>
      <c r="AH20" s="83"/>
      <c r="AI20" s="83"/>
      <c r="AJ20" s="83"/>
      <c r="AK20" s="83"/>
      <c r="AL20" s="83"/>
      <c r="AM20" s="83"/>
      <c r="AN20" s="83"/>
      <c r="AO20" s="83"/>
      <c r="AP20" s="84" t="s">
        <v>21</v>
      </c>
      <c r="AQ20" s="84" t="s">
        <v>21</v>
      </c>
      <c r="AR20" s="84" t="s">
        <v>21</v>
      </c>
      <c r="AS20" s="83"/>
      <c r="AT20" s="83"/>
      <c r="AV20" s="3">
        <f t="shared" si="2"/>
        <v>5</v>
      </c>
    </row>
    <row r="21" spans="2:50" x14ac:dyDescent="0.25">
      <c r="C21" s="80" t="s">
        <v>3</v>
      </c>
      <c r="D21" s="80"/>
      <c r="E21" s="80"/>
      <c r="F21" s="80"/>
      <c r="G21" s="80"/>
      <c r="H21" s="80"/>
      <c r="I21" s="81"/>
      <c r="J21" s="80"/>
      <c r="K21" s="80"/>
      <c r="L21" s="83"/>
      <c r="M21" s="83"/>
      <c r="N21" s="83"/>
      <c r="O21" s="83"/>
      <c r="P21" s="83"/>
      <c r="Q21" s="83"/>
      <c r="R21" s="83"/>
      <c r="S21" s="83"/>
      <c r="T21" s="83"/>
      <c r="U21" s="83"/>
      <c r="V21" s="83"/>
      <c r="W21" s="83"/>
      <c r="X21" s="83"/>
      <c r="Y21" s="83"/>
      <c r="Z21" s="83"/>
      <c r="AA21" s="83"/>
      <c r="AB21" s="83"/>
      <c r="AC21" s="83"/>
      <c r="AD21" s="83"/>
      <c r="AE21" s="83"/>
      <c r="AF21" s="83"/>
      <c r="AG21" s="83" t="s">
        <v>21</v>
      </c>
      <c r="AH21" s="83"/>
      <c r="AI21" s="83"/>
      <c r="AJ21" s="83"/>
      <c r="AK21" s="83"/>
      <c r="AL21" s="83"/>
      <c r="AM21" s="83"/>
      <c r="AN21" s="83"/>
      <c r="AO21" s="83"/>
      <c r="AP21" s="83"/>
      <c r="AQ21" s="83"/>
      <c r="AR21" s="83"/>
      <c r="AS21" s="81" t="s">
        <v>270</v>
      </c>
      <c r="AT21" s="81" t="s">
        <v>270</v>
      </c>
      <c r="AV21" s="3">
        <f t="shared" si="2"/>
        <v>1</v>
      </c>
    </row>
    <row r="22" spans="2:50" x14ac:dyDescent="0.25">
      <c r="C22" s="80" t="s">
        <v>13</v>
      </c>
      <c r="D22" s="80"/>
      <c r="E22" s="80"/>
      <c r="F22" s="80"/>
      <c r="G22" s="80"/>
      <c r="H22" s="80"/>
      <c r="I22" s="81"/>
      <c r="J22" s="80"/>
      <c r="K22" s="80"/>
      <c r="L22" s="83"/>
      <c r="M22" s="83"/>
      <c r="N22" s="83"/>
      <c r="O22" s="83"/>
      <c r="P22" s="83"/>
      <c r="Q22" s="83"/>
      <c r="R22" s="83"/>
      <c r="S22" s="83"/>
      <c r="T22" s="83"/>
      <c r="U22" s="83"/>
      <c r="V22" s="83"/>
      <c r="W22" s="83"/>
      <c r="X22" s="83"/>
      <c r="Y22" s="83"/>
      <c r="Z22" s="83"/>
      <c r="AA22" s="83"/>
      <c r="AB22" s="83"/>
      <c r="AC22" s="83"/>
      <c r="AD22" s="83"/>
      <c r="AE22" s="83"/>
      <c r="AF22" s="83"/>
      <c r="AG22" s="83" t="s">
        <v>21</v>
      </c>
      <c r="AH22" s="83"/>
      <c r="AI22" s="83"/>
      <c r="AJ22" s="83"/>
      <c r="AK22" s="83"/>
      <c r="AL22" s="83"/>
      <c r="AM22" s="83"/>
      <c r="AN22" s="83"/>
      <c r="AO22" s="83"/>
      <c r="AP22" s="83"/>
      <c r="AQ22" s="83"/>
      <c r="AR22" s="83"/>
      <c r="AS22" s="81" t="s">
        <v>268</v>
      </c>
      <c r="AT22" s="81" t="s">
        <v>268</v>
      </c>
      <c r="AU22" s="37"/>
      <c r="AV22" s="3">
        <f t="shared" si="2"/>
        <v>1</v>
      </c>
    </row>
    <row r="23" spans="2:50" x14ac:dyDescent="0.25">
      <c r="C23" s="80" t="s">
        <v>4</v>
      </c>
      <c r="D23" s="80"/>
      <c r="E23" s="80"/>
      <c r="F23" s="80"/>
      <c r="G23" s="80"/>
      <c r="H23" s="80"/>
      <c r="I23" s="81"/>
      <c r="J23" s="80"/>
      <c r="K23" s="80"/>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4" t="s">
        <v>21</v>
      </c>
      <c r="AL23" s="83"/>
      <c r="AM23" s="83"/>
      <c r="AN23" s="83"/>
      <c r="AO23" s="83"/>
      <c r="AP23" s="83"/>
      <c r="AQ23" s="83"/>
      <c r="AR23" s="84" t="s">
        <v>21</v>
      </c>
      <c r="AS23" s="81" t="s">
        <v>269</v>
      </c>
      <c r="AT23" s="81" t="s">
        <v>269</v>
      </c>
      <c r="AU23" s="42"/>
      <c r="AV23" s="3">
        <f t="shared" si="2"/>
        <v>2</v>
      </c>
    </row>
    <row r="24" spans="2:50" x14ac:dyDescent="0.25">
      <c r="C24" s="80" t="s">
        <v>189</v>
      </c>
      <c r="D24" s="80"/>
      <c r="E24" s="80"/>
      <c r="F24" s="80"/>
      <c r="G24" s="80"/>
      <c r="H24" s="80"/>
      <c r="I24" s="81"/>
      <c r="J24" s="80"/>
      <c r="K24" s="80"/>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4" t="s">
        <v>21</v>
      </c>
      <c r="AP24" s="84" t="s">
        <v>21</v>
      </c>
      <c r="AQ24" s="83"/>
      <c r="AR24" s="83"/>
      <c r="AS24" s="83"/>
      <c r="AT24" s="83"/>
      <c r="AV24" s="3">
        <f t="shared" si="2"/>
        <v>2</v>
      </c>
    </row>
    <row r="25" spans="2:50" x14ac:dyDescent="0.25">
      <c r="C25" s="80" t="s">
        <v>153</v>
      </c>
      <c r="D25" s="80"/>
      <c r="E25" s="80"/>
      <c r="F25" s="80"/>
      <c r="G25" s="80"/>
      <c r="H25" s="80"/>
      <c r="I25" s="81"/>
      <c r="J25" s="80"/>
      <c r="K25" s="80"/>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4" t="s">
        <v>21</v>
      </c>
      <c r="AQ25" s="84" t="s">
        <v>21</v>
      </c>
      <c r="AR25" s="83"/>
      <c r="AS25" s="83"/>
      <c r="AT25" s="83"/>
      <c r="AV25" s="3">
        <f t="shared" si="2"/>
        <v>2</v>
      </c>
    </row>
    <row r="26" spans="2:50" x14ac:dyDescent="0.25">
      <c r="C26" s="80" t="s">
        <v>190</v>
      </c>
      <c r="D26" s="80"/>
      <c r="E26" s="80"/>
      <c r="F26" s="80"/>
      <c r="G26" s="80"/>
      <c r="H26" s="80"/>
      <c r="I26" s="81"/>
      <c r="J26" s="80"/>
      <c r="K26" s="80"/>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4" t="s">
        <v>21</v>
      </c>
      <c r="AR26" s="132" t="s">
        <v>362</v>
      </c>
      <c r="AS26" s="83"/>
      <c r="AT26" s="83"/>
      <c r="AV26" s="3">
        <f>COUNTIF(D26:AT26, "=ü")+COUNTIF(D26:AT26,"=on file")</f>
        <v>2</v>
      </c>
    </row>
    <row r="27" spans="2:50" x14ac:dyDescent="0.25">
      <c r="I27" s="3"/>
      <c r="L27" s="4"/>
      <c r="M27" s="4"/>
      <c r="N27" s="4"/>
      <c r="O27" s="4"/>
      <c r="AV27" s="3"/>
    </row>
    <row r="28" spans="2:50" x14ac:dyDescent="0.25">
      <c r="C28" s="12" t="s">
        <v>313</v>
      </c>
      <c r="D28" s="32">
        <f t="shared" ref="D28:AQ28" si="3">COUNTIF(D19:D27, "=ü")+COUNTIF(D19:D27,"=on file")</f>
        <v>0</v>
      </c>
      <c r="E28" s="32">
        <f t="shared" si="3"/>
        <v>0</v>
      </c>
      <c r="F28" s="32">
        <f t="shared" si="3"/>
        <v>0</v>
      </c>
      <c r="G28" s="32">
        <f t="shared" si="3"/>
        <v>0</v>
      </c>
      <c r="H28" s="32">
        <f t="shared" si="3"/>
        <v>0</v>
      </c>
      <c r="I28" s="32">
        <f t="shared" si="3"/>
        <v>1</v>
      </c>
      <c r="J28" s="32">
        <f t="shared" si="3"/>
        <v>0</v>
      </c>
      <c r="K28" s="32">
        <f t="shared" si="3"/>
        <v>0</v>
      </c>
      <c r="L28" s="32">
        <f t="shared" si="3"/>
        <v>0</v>
      </c>
      <c r="M28" s="32">
        <f t="shared" si="3"/>
        <v>0</v>
      </c>
      <c r="N28" s="32">
        <f t="shared" si="3"/>
        <v>0</v>
      </c>
      <c r="O28" s="32">
        <f t="shared" si="3"/>
        <v>0</v>
      </c>
      <c r="P28" s="32">
        <f t="shared" si="3"/>
        <v>0</v>
      </c>
      <c r="Q28" s="32">
        <f t="shared" si="3"/>
        <v>0</v>
      </c>
      <c r="R28" s="32">
        <f t="shared" si="3"/>
        <v>0</v>
      </c>
      <c r="S28" s="32">
        <f t="shared" si="3"/>
        <v>0</v>
      </c>
      <c r="T28" s="32">
        <f t="shared" si="3"/>
        <v>0</v>
      </c>
      <c r="U28" s="32">
        <f t="shared" si="3"/>
        <v>0</v>
      </c>
      <c r="V28" s="32">
        <f t="shared" si="3"/>
        <v>0</v>
      </c>
      <c r="W28" s="32">
        <f t="shared" si="3"/>
        <v>0</v>
      </c>
      <c r="X28" s="32">
        <f t="shared" si="3"/>
        <v>0</v>
      </c>
      <c r="Y28" s="32">
        <f t="shared" si="3"/>
        <v>0</v>
      </c>
      <c r="Z28" s="32">
        <f t="shared" si="3"/>
        <v>0</v>
      </c>
      <c r="AA28" s="32">
        <f t="shared" si="3"/>
        <v>0</v>
      </c>
      <c r="AB28" s="32">
        <f t="shared" si="3"/>
        <v>0</v>
      </c>
      <c r="AC28" s="32">
        <f t="shared" si="3"/>
        <v>0</v>
      </c>
      <c r="AD28" s="32">
        <f t="shared" si="3"/>
        <v>1</v>
      </c>
      <c r="AE28" s="32">
        <f t="shared" si="3"/>
        <v>1</v>
      </c>
      <c r="AF28" s="32">
        <f t="shared" si="3"/>
        <v>0</v>
      </c>
      <c r="AG28" s="32">
        <f t="shared" si="3"/>
        <v>2</v>
      </c>
      <c r="AH28" s="32">
        <f t="shared" si="3"/>
        <v>0</v>
      </c>
      <c r="AI28" s="32">
        <f t="shared" si="3"/>
        <v>0</v>
      </c>
      <c r="AJ28" s="32">
        <f t="shared" si="3"/>
        <v>0</v>
      </c>
      <c r="AK28" s="32">
        <f t="shared" si="3"/>
        <v>1</v>
      </c>
      <c r="AL28" s="32">
        <f t="shared" si="3"/>
        <v>0</v>
      </c>
      <c r="AM28" s="32">
        <f t="shared" si="3"/>
        <v>0</v>
      </c>
      <c r="AN28" s="32">
        <f t="shared" si="3"/>
        <v>0</v>
      </c>
      <c r="AO28" s="32">
        <f t="shared" si="3"/>
        <v>1</v>
      </c>
      <c r="AP28" s="32">
        <f t="shared" si="3"/>
        <v>3</v>
      </c>
      <c r="AQ28" s="32">
        <f t="shared" si="3"/>
        <v>3</v>
      </c>
      <c r="AR28" s="32">
        <f>COUNTIF(AR19:AR27, "=ü")+COUNTIF(AR19:AR27,"=on file")</f>
        <v>3</v>
      </c>
      <c r="AS28" s="32">
        <f t="shared" ref="AS28:AT28" si="4">COUNTIF(AS19:AS27, "=ü")+COUNTIF(AS19:AS27,"=on file")</f>
        <v>0</v>
      </c>
      <c r="AT28" s="32">
        <f t="shared" si="4"/>
        <v>0</v>
      </c>
      <c r="AU28" s="32"/>
      <c r="AV28" s="32">
        <f>SUM(AV19:AV27)</f>
        <v>16</v>
      </c>
      <c r="AW28" s="32">
        <f>SUM(D28:AT28)</f>
        <v>16</v>
      </c>
      <c r="AX28" s="3"/>
    </row>
    <row r="29" spans="2:50" x14ac:dyDescent="0.25">
      <c r="C29" t="s">
        <v>19</v>
      </c>
      <c r="AD29" s="13"/>
      <c r="AE29" s="13">
        <v>7</v>
      </c>
      <c r="AV29" s="3"/>
    </row>
    <row r="30" spans="2:50" x14ac:dyDescent="0.25">
      <c r="C30" t="s">
        <v>20</v>
      </c>
      <c r="I30" s="3"/>
      <c r="J30" s="3"/>
      <c r="K30" s="3"/>
      <c r="L30" s="3"/>
      <c r="M30" s="3"/>
      <c r="N30" s="3"/>
      <c r="O30" s="3"/>
      <c r="P30" s="3"/>
      <c r="Q30" s="3"/>
      <c r="R30" s="3"/>
      <c r="S30" s="3"/>
      <c r="T30" s="3"/>
      <c r="U30" s="3"/>
      <c r="V30" s="3"/>
      <c r="W30" s="3"/>
      <c r="X30" s="3"/>
      <c r="Y30" s="3"/>
      <c r="Z30" s="3"/>
      <c r="AA30" s="3"/>
      <c r="AB30" s="3"/>
      <c r="AC30" s="3"/>
      <c r="AD30" s="3">
        <v>915</v>
      </c>
      <c r="AE30" s="3">
        <v>1100</v>
      </c>
      <c r="AF30" s="3"/>
      <c r="AG30" s="3">
        <v>1508</v>
      </c>
      <c r="AH30" s="3"/>
      <c r="AI30" s="3"/>
      <c r="AJ30" s="3"/>
      <c r="AK30" s="3">
        <v>376</v>
      </c>
      <c r="AL30" s="3"/>
      <c r="AM30" s="3"/>
      <c r="AN30" s="3"/>
      <c r="AO30" s="3">
        <v>170</v>
      </c>
      <c r="AP30" s="3">
        <v>14315</v>
      </c>
      <c r="AQ30" s="3">
        <v>3594</v>
      </c>
      <c r="AR30" s="3">
        <f>3671+5</f>
        <v>3676</v>
      </c>
      <c r="AS30" s="3"/>
      <c r="AT30" s="3"/>
      <c r="AV30" s="3">
        <f>SUM(D30:AT30)</f>
        <v>25654</v>
      </c>
    </row>
    <row r="32" spans="2:50" ht="17.45" customHeight="1" x14ac:dyDescent="0.25">
      <c r="C32" s="73" t="s">
        <v>445</v>
      </c>
      <c r="D32" s="36">
        <v>0</v>
      </c>
      <c r="E32" s="36">
        <v>0</v>
      </c>
      <c r="F32" s="36">
        <v>0</v>
      </c>
      <c r="G32" s="36">
        <v>0</v>
      </c>
      <c r="H32" s="36">
        <v>0</v>
      </c>
      <c r="I32" s="36">
        <v>1</v>
      </c>
      <c r="J32" s="36">
        <v>0</v>
      </c>
      <c r="K32" s="36">
        <v>0</v>
      </c>
      <c r="L32" s="36">
        <v>0</v>
      </c>
      <c r="M32" s="36">
        <v>0</v>
      </c>
      <c r="N32" s="36">
        <v>0</v>
      </c>
      <c r="O32" s="36">
        <v>0</v>
      </c>
      <c r="P32" s="36">
        <v>0</v>
      </c>
      <c r="Q32" s="36">
        <v>0</v>
      </c>
      <c r="R32" s="36">
        <v>0</v>
      </c>
      <c r="S32" s="36">
        <v>0</v>
      </c>
      <c r="T32" s="36">
        <v>0</v>
      </c>
      <c r="U32" s="36">
        <v>0</v>
      </c>
      <c r="V32" s="36">
        <v>0</v>
      </c>
      <c r="W32" s="36">
        <v>0</v>
      </c>
      <c r="X32" s="36">
        <v>0</v>
      </c>
      <c r="Y32" s="36">
        <v>0</v>
      </c>
      <c r="Z32" s="36">
        <v>0</v>
      </c>
      <c r="AA32" s="36">
        <v>0</v>
      </c>
      <c r="AB32" s="36">
        <v>0</v>
      </c>
      <c r="AC32" s="36">
        <v>0</v>
      </c>
      <c r="AD32" s="36">
        <v>1</v>
      </c>
      <c r="AE32" s="36">
        <v>1</v>
      </c>
      <c r="AF32" s="36">
        <v>0</v>
      </c>
      <c r="AG32" s="36">
        <v>0</v>
      </c>
      <c r="AH32" s="36">
        <v>0</v>
      </c>
      <c r="AI32" s="36">
        <v>0</v>
      </c>
      <c r="AJ32" s="36">
        <v>0</v>
      </c>
      <c r="AK32" s="36">
        <v>1</v>
      </c>
      <c r="AL32" s="36">
        <v>0</v>
      </c>
      <c r="AM32" s="36">
        <v>0</v>
      </c>
      <c r="AN32" s="36">
        <v>0</v>
      </c>
      <c r="AO32" s="36">
        <v>1</v>
      </c>
      <c r="AP32" s="36">
        <v>3</v>
      </c>
      <c r="AQ32" s="36">
        <v>3</v>
      </c>
      <c r="AR32" s="36">
        <v>3</v>
      </c>
      <c r="AS32" s="36">
        <v>0</v>
      </c>
      <c r="AT32" s="36">
        <v>0</v>
      </c>
      <c r="AU32" s="36"/>
      <c r="AV32" s="36">
        <f>SUM(D32:AU32)</f>
        <v>14</v>
      </c>
      <c r="AW32" s="71">
        <f>AV32/AV28</f>
        <v>0.875</v>
      </c>
    </row>
    <row r="36" spans="2:50" ht="15.75" thickBot="1" x14ac:dyDescent="0.3">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row>
    <row r="38" spans="2:50" x14ac:dyDescent="0.25">
      <c r="C38" s="35" t="s">
        <v>327</v>
      </c>
    </row>
    <row r="40" spans="2:50" x14ac:dyDescent="0.25">
      <c r="B40" s="2"/>
      <c r="D40" s="6" t="s">
        <v>39</v>
      </c>
      <c r="E40" s="6" t="s">
        <v>46</v>
      </c>
      <c r="F40" s="6" t="s">
        <v>87</v>
      </c>
      <c r="G40" s="3"/>
      <c r="H40" s="3"/>
      <c r="I40" s="6" t="s">
        <v>105</v>
      </c>
      <c r="J40" s="6" t="s">
        <v>105</v>
      </c>
      <c r="K40" s="6"/>
      <c r="L40" s="6" t="s">
        <v>130</v>
      </c>
      <c r="M40" s="6" t="s">
        <v>128</v>
      </c>
      <c r="O40" s="3"/>
      <c r="P40" s="3"/>
      <c r="Q40" s="3"/>
    </row>
    <row r="41" spans="2:50" x14ac:dyDescent="0.25">
      <c r="B41" s="2"/>
      <c r="D41" s="3">
        <v>1919</v>
      </c>
      <c r="E41" s="3">
        <f>D41+1</f>
        <v>1920</v>
      </c>
      <c r="F41" s="3">
        <f t="shared" ref="F41:AT41" si="5">E41+1</f>
        <v>1921</v>
      </c>
      <c r="G41" s="3">
        <f t="shared" si="5"/>
        <v>1922</v>
      </c>
      <c r="H41" s="3">
        <f t="shared" si="5"/>
        <v>1923</v>
      </c>
      <c r="I41" s="3">
        <f t="shared" si="5"/>
        <v>1924</v>
      </c>
      <c r="J41" s="3">
        <f t="shared" si="5"/>
        <v>1925</v>
      </c>
      <c r="K41" s="3">
        <f t="shared" si="5"/>
        <v>1926</v>
      </c>
      <c r="L41" s="3">
        <f t="shared" si="5"/>
        <v>1927</v>
      </c>
      <c r="M41" s="3">
        <f t="shared" si="5"/>
        <v>1928</v>
      </c>
      <c r="N41" s="3">
        <f t="shared" si="5"/>
        <v>1929</v>
      </c>
      <c r="O41" s="3">
        <f t="shared" si="5"/>
        <v>1930</v>
      </c>
      <c r="P41" s="3">
        <f t="shared" si="5"/>
        <v>1931</v>
      </c>
      <c r="Q41" s="3">
        <f t="shared" si="5"/>
        <v>1932</v>
      </c>
      <c r="R41" s="3">
        <f t="shared" si="5"/>
        <v>1933</v>
      </c>
      <c r="S41" s="3">
        <f t="shared" si="5"/>
        <v>1934</v>
      </c>
      <c r="T41" s="3">
        <f t="shared" si="5"/>
        <v>1935</v>
      </c>
      <c r="U41" s="3">
        <f t="shared" si="5"/>
        <v>1936</v>
      </c>
      <c r="V41" s="3">
        <f t="shared" si="5"/>
        <v>1937</v>
      </c>
      <c r="W41" s="3">
        <f t="shared" si="5"/>
        <v>1938</v>
      </c>
      <c r="X41" s="3">
        <f t="shared" si="5"/>
        <v>1939</v>
      </c>
      <c r="Y41" s="3">
        <f t="shared" si="5"/>
        <v>1940</v>
      </c>
      <c r="Z41" s="3">
        <f t="shared" si="5"/>
        <v>1941</v>
      </c>
      <c r="AA41" s="3">
        <f t="shared" si="5"/>
        <v>1942</v>
      </c>
      <c r="AB41" s="3">
        <f t="shared" si="5"/>
        <v>1943</v>
      </c>
      <c r="AC41" s="3">
        <f t="shared" si="5"/>
        <v>1944</v>
      </c>
      <c r="AD41" s="3">
        <f t="shared" si="5"/>
        <v>1945</v>
      </c>
      <c r="AE41" s="3">
        <f t="shared" si="5"/>
        <v>1946</v>
      </c>
      <c r="AF41" s="3">
        <f t="shared" si="5"/>
        <v>1947</v>
      </c>
      <c r="AG41" s="3">
        <f t="shared" si="5"/>
        <v>1948</v>
      </c>
      <c r="AH41" s="3">
        <f t="shared" si="5"/>
        <v>1949</v>
      </c>
      <c r="AI41" s="3">
        <f t="shared" si="5"/>
        <v>1950</v>
      </c>
      <c r="AJ41" s="3">
        <f t="shared" si="5"/>
        <v>1951</v>
      </c>
      <c r="AK41" s="3">
        <f t="shared" si="5"/>
        <v>1952</v>
      </c>
      <c r="AL41" s="3">
        <f t="shared" si="5"/>
        <v>1953</v>
      </c>
      <c r="AM41" s="3">
        <f t="shared" si="5"/>
        <v>1954</v>
      </c>
      <c r="AN41" s="3">
        <f t="shared" si="5"/>
        <v>1955</v>
      </c>
      <c r="AO41" s="3">
        <f t="shared" si="5"/>
        <v>1956</v>
      </c>
      <c r="AP41" s="3">
        <f t="shared" si="5"/>
        <v>1957</v>
      </c>
      <c r="AQ41" s="3">
        <f t="shared" si="5"/>
        <v>1958</v>
      </c>
      <c r="AR41" s="3">
        <f t="shared" si="5"/>
        <v>1959</v>
      </c>
      <c r="AS41" s="3">
        <f t="shared" si="5"/>
        <v>1960</v>
      </c>
      <c r="AT41" s="3">
        <f t="shared" si="5"/>
        <v>1961</v>
      </c>
      <c r="AU41" s="3"/>
      <c r="AV41" t="s">
        <v>96</v>
      </c>
    </row>
    <row r="42" spans="2:50" x14ac:dyDescent="0.25">
      <c r="B42" s="2"/>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row>
    <row r="43" spans="2:50" x14ac:dyDescent="0.25">
      <c r="C43" t="s">
        <v>191</v>
      </c>
      <c r="D43" s="13"/>
      <c r="E43" s="13"/>
      <c r="F43" s="13"/>
      <c r="G43" s="13"/>
      <c r="H43" s="13"/>
      <c r="I43" s="13"/>
      <c r="J43" s="13"/>
      <c r="K43" s="3"/>
      <c r="L43" s="3"/>
      <c r="M43" s="3"/>
      <c r="N43" s="3"/>
      <c r="O43" s="3"/>
      <c r="P43" s="3"/>
      <c r="Q43" s="3"/>
      <c r="R43" s="3"/>
      <c r="S43" s="3"/>
      <c r="T43" s="3"/>
      <c r="U43" s="3"/>
      <c r="V43" s="3"/>
      <c r="W43" s="3"/>
      <c r="X43" s="3"/>
      <c r="Y43" s="3"/>
      <c r="Z43" s="3"/>
      <c r="AA43" s="3"/>
      <c r="AB43" s="3"/>
      <c r="AC43" s="3"/>
      <c r="AD43" s="3"/>
      <c r="AE43" s="3"/>
      <c r="AF43" s="3"/>
      <c r="AG43" s="3"/>
      <c r="AH43" s="3"/>
      <c r="AI43" s="3">
        <v>1</v>
      </c>
      <c r="AJ43" s="3">
        <v>1</v>
      </c>
      <c r="AK43" s="3">
        <v>1</v>
      </c>
      <c r="AL43" s="3">
        <v>1</v>
      </c>
      <c r="AM43" s="3">
        <v>1</v>
      </c>
      <c r="AN43" s="3"/>
      <c r="AO43" s="3">
        <v>1</v>
      </c>
      <c r="AP43" s="3">
        <v>1</v>
      </c>
      <c r="AQ43" s="3">
        <v>1</v>
      </c>
      <c r="AR43" s="3">
        <v>2</v>
      </c>
      <c r="AS43" s="3"/>
      <c r="AT43" s="3"/>
      <c r="AU43" s="3"/>
      <c r="AV43" s="3">
        <f>SUM(D43:AT43)</f>
        <v>10</v>
      </c>
      <c r="AW43" s="3"/>
      <c r="AX43" s="3"/>
    </row>
    <row r="44" spans="2:50" x14ac:dyDescent="0.25">
      <c r="C44" t="s">
        <v>192</v>
      </c>
      <c r="D44" s="13"/>
      <c r="E44" s="13"/>
      <c r="F44" s="13"/>
      <c r="G44" s="13"/>
      <c r="H44" s="13"/>
      <c r="I44" s="13"/>
      <c r="J44" s="13"/>
      <c r="K44" s="3"/>
      <c r="L44" s="3"/>
      <c r="M44" s="3"/>
      <c r="N44" s="3"/>
      <c r="O44" s="3"/>
      <c r="P44" s="3"/>
      <c r="Q44" s="3"/>
      <c r="R44" s="3"/>
      <c r="S44" s="3"/>
      <c r="T44" s="3">
        <v>1</v>
      </c>
      <c r="U44" s="3">
        <v>1</v>
      </c>
      <c r="V44" s="3"/>
      <c r="W44" s="3">
        <v>1</v>
      </c>
      <c r="X44" s="3">
        <v>1</v>
      </c>
      <c r="Y44" s="3">
        <v>1</v>
      </c>
      <c r="Z44" s="3">
        <v>1</v>
      </c>
      <c r="AA44" s="3">
        <v>2</v>
      </c>
      <c r="AB44" s="3">
        <v>3</v>
      </c>
      <c r="AC44" s="3">
        <v>4</v>
      </c>
      <c r="AD44" s="3">
        <v>5</v>
      </c>
      <c r="AE44" s="3">
        <v>5</v>
      </c>
      <c r="AF44" s="3">
        <v>3</v>
      </c>
      <c r="AG44" s="3">
        <v>1</v>
      </c>
      <c r="AH44" s="3">
        <v>2</v>
      </c>
      <c r="AI44" s="3"/>
      <c r="AJ44" s="3"/>
      <c r="AK44" s="3">
        <v>2</v>
      </c>
      <c r="AL44" s="3">
        <v>3</v>
      </c>
      <c r="AM44" s="3">
        <v>2</v>
      </c>
      <c r="AN44" s="3"/>
      <c r="AO44" s="3">
        <v>2</v>
      </c>
      <c r="AP44" s="3">
        <v>4</v>
      </c>
      <c r="AQ44" s="3">
        <v>4</v>
      </c>
      <c r="AR44" s="3">
        <v>5</v>
      </c>
      <c r="AS44" s="3"/>
      <c r="AT44" s="3"/>
      <c r="AU44" s="3"/>
      <c r="AV44" s="3">
        <f t="shared" ref="AV44:AV55" si="6">SUM(D44:AT44)</f>
        <v>53</v>
      </c>
      <c r="AW44" s="3"/>
      <c r="AX44" s="3"/>
    </row>
    <row r="45" spans="2:50" x14ac:dyDescent="0.25">
      <c r="C45" t="s">
        <v>201</v>
      </c>
      <c r="D45" s="13"/>
      <c r="E45" s="13"/>
      <c r="F45" s="13"/>
      <c r="G45" s="13"/>
      <c r="H45" s="13"/>
      <c r="I45" s="13"/>
      <c r="J45" s="1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v>1</v>
      </c>
      <c r="AR45" s="3">
        <v>1</v>
      </c>
      <c r="AS45" s="3"/>
      <c r="AT45" s="3"/>
      <c r="AU45" s="3"/>
      <c r="AV45" s="3">
        <f t="shared" si="6"/>
        <v>2</v>
      </c>
      <c r="AW45" s="3"/>
      <c r="AX45" s="3"/>
    </row>
    <row r="46" spans="2:50" x14ac:dyDescent="0.25">
      <c r="C46" s="37" t="s">
        <v>193</v>
      </c>
      <c r="D46" s="41"/>
      <c r="E46" s="41"/>
      <c r="F46" s="41"/>
      <c r="G46" s="41"/>
      <c r="H46" s="41"/>
      <c r="I46" s="41">
        <v>1</v>
      </c>
      <c r="J46" s="41"/>
      <c r="K46" s="38"/>
      <c r="L46" s="38"/>
      <c r="M46" s="38"/>
      <c r="N46" s="38"/>
      <c r="O46" s="38"/>
      <c r="P46" s="38"/>
      <c r="Q46" s="38"/>
      <c r="R46" s="38"/>
      <c r="S46" s="38"/>
      <c r="T46" s="38"/>
      <c r="U46" s="38"/>
      <c r="V46" s="38"/>
      <c r="W46" s="38"/>
      <c r="X46" s="38"/>
      <c r="Y46" s="38"/>
      <c r="Z46" s="38"/>
      <c r="AA46" s="38"/>
      <c r="AB46" s="38"/>
      <c r="AC46" s="38"/>
      <c r="AD46" s="38">
        <v>1</v>
      </c>
      <c r="AE46" s="38">
        <v>1</v>
      </c>
      <c r="AF46" s="38"/>
      <c r="AG46" s="38">
        <v>2</v>
      </c>
      <c r="AH46" s="38"/>
      <c r="AI46" s="38"/>
      <c r="AJ46" s="38"/>
      <c r="AK46" s="38">
        <v>1</v>
      </c>
      <c r="AL46" s="38"/>
      <c r="AM46" s="38"/>
      <c r="AN46" s="38"/>
      <c r="AO46" s="38">
        <v>1</v>
      </c>
      <c r="AP46" s="38">
        <v>3</v>
      </c>
      <c r="AQ46" s="38">
        <v>3</v>
      </c>
      <c r="AR46" s="38">
        <v>2</v>
      </c>
      <c r="AS46" s="38" t="s">
        <v>270</v>
      </c>
      <c r="AT46" s="38" t="s">
        <v>270</v>
      </c>
      <c r="AU46" s="38"/>
      <c r="AV46" s="3">
        <f t="shared" si="6"/>
        <v>15</v>
      </c>
      <c r="AW46" s="3"/>
      <c r="AX46" s="3"/>
    </row>
    <row r="47" spans="2:50" x14ac:dyDescent="0.25">
      <c r="C47" t="s">
        <v>194</v>
      </c>
      <c r="D47" s="13"/>
      <c r="E47" s="13"/>
      <c r="F47" s="13"/>
      <c r="G47" s="13"/>
      <c r="H47" s="13"/>
      <c r="I47" s="13"/>
      <c r="J47" s="13"/>
      <c r="K47" s="3"/>
      <c r="L47" s="3"/>
      <c r="M47" s="3"/>
      <c r="N47" s="3">
        <v>1</v>
      </c>
      <c r="O47" s="3"/>
      <c r="P47" s="3">
        <v>2</v>
      </c>
      <c r="Q47" s="3">
        <v>1</v>
      </c>
      <c r="R47" s="3">
        <v>1</v>
      </c>
      <c r="S47" s="3">
        <v>1</v>
      </c>
      <c r="T47" s="3">
        <v>1</v>
      </c>
      <c r="U47" s="3">
        <v>1</v>
      </c>
      <c r="V47" s="3">
        <v>1</v>
      </c>
      <c r="W47" s="3">
        <v>1</v>
      </c>
      <c r="X47" s="3">
        <v>2</v>
      </c>
      <c r="Y47" s="3">
        <v>2</v>
      </c>
      <c r="Z47" s="3">
        <v>2</v>
      </c>
      <c r="AA47" s="3">
        <v>2</v>
      </c>
      <c r="AB47" s="3">
        <v>3</v>
      </c>
      <c r="AC47" s="3">
        <v>3</v>
      </c>
      <c r="AD47" s="3">
        <v>3</v>
      </c>
      <c r="AE47" s="3">
        <v>3</v>
      </c>
      <c r="AF47" s="3">
        <v>3</v>
      </c>
      <c r="AG47" s="3">
        <v>3</v>
      </c>
      <c r="AH47" s="3">
        <v>3</v>
      </c>
      <c r="AI47" s="3">
        <v>3</v>
      </c>
      <c r="AJ47" s="3">
        <v>2</v>
      </c>
      <c r="AK47" s="3">
        <v>2</v>
      </c>
      <c r="AL47" s="3">
        <v>4</v>
      </c>
      <c r="AM47" s="3">
        <v>2</v>
      </c>
      <c r="AN47" s="3">
        <v>4</v>
      </c>
      <c r="AO47" s="3">
        <v>3</v>
      </c>
      <c r="AP47" s="3">
        <v>5</v>
      </c>
      <c r="AQ47" s="3">
        <v>6</v>
      </c>
      <c r="AR47" s="3">
        <v>6</v>
      </c>
      <c r="AS47" s="3" t="s">
        <v>268</v>
      </c>
      <c r="AT47" s="3" t="s">
        <v>268</v>
      </c>
      <c r="AU47" s="3"/>
      <c r="AV47" s="3">
        <f t="shared" si="6"/>
        <v>76</v>
      </c>
      <c r="AW47" s="3"/>
      <c r="AX47" s="3"/>
    </row>
    <row r="48" spans="2:50" x14ac:dyDescent="0.25">
      <c r="C48" t="s">
        <v>195</v>
      </c>
      <c r="D48" s="13">
        <v>2</v>
      </c>
      <c r="E48" s="13"/>
      <c r="F48" s="13">
        <v>1</v>
      </c>
      <c r="G48" s="13">
        <v>4</v>
      </c>
      <c r="H48" s="13">
        <v>3</v>
      </c>
      <c r="I48" s="13">
        <v>6</v>
      </c>
      <c r="J48" s="13">
        <v>7</v>
      </c>
      <c r="K48" s="3">
        <v>11</v>
      </c>
      <c r="L48" s="3">
        <v>11</v>
      </c>
      <c r="M48" s="3">
        <v>9</v>
      </c>
      <c r="N48" s="3">
        <v>10</v>
      </c>
      <c r="O48" s="3">
        <v>5</v>
      </c>
      <c r="P48" s="3">
        <v>7</v>
      </c>
      <c r="Q48" s="3">
        <v>9</v>
      </c>
      <c r="R48" s="3">
        <v>7</v>
      </c>
      <c r="S48" s="3">
        <v>12</v>
      </c>
      <c r="T48" s="3">
        <v>10</v>
      </c>
      <c r="U48" s="3">
        <v>12</v>
      </c>
      <c r="V48" s="3">
        <v>14</v>
      </c>
      <c r="W48" s="3">
        <v>10</v>
      </c>
      <c r="X48" s="3">
        <v>10</v>
      </c>
      <c r="Y48" s="3">
        <v>10</v>
      </c>
      <c r="Z48" s="3">
        <v>13</v>
      </c>
      <c r="AA48" s="3">
        <v>14</v>
      </c>
      <c r="AB48" s="3">
        <v>14</v>
      </c>
      <c r="AC48" s="3">
        <v>16</v>
      </c>
      <c r="AD48" s="3">
        <v>15</v>
      </c>
      <c r="AE48" s="3">
        <v>19</v>
      </c>
      <c r="AF48" s="3">
        <v>19</v>
      </c>
      <c r="AG48" s="3">
        <v>13</v>
      </c>
      <c r="AH48" s="3">
        <v>3</v>
      </c>
      <c r="AI48" s="3">
        <v>14</v>
      </c>
      <c r="AJ48" s="3">
        <v>17</v>
      </c>
      <c r="AK48" s="3">
        <v>12</v>
      </c>
      <c r="AL48" s="3">
        <v>15</v>
      </c>
      <c r="AM48" s="3">
        <v>10</v>
      </c>
      <c r="AN48" s="3">
        <v>13</v>
      </c>
      <c r="AO48" s="3">
        <v>21</v>
      </c>
      <c r="AP48" s="3">
        <v>24</v>
      </c>
      <c r="AQ48" s="3">
        <v>24</v>
      </c>
      <c r="AR48" s="3">
        <v>28</v>
      </c>
      <c r="AS48" s="3" t="s">
        <v>269</v>
      </c>
      <c r="AT48" s="3" t="s">
        <v>269</v>
      </c>
      <c r="AU48" s="3"/>
      <c r="AV48" s="3">
        <f t="shared" si="6"/>
        <v>474</v>
      </c>
      <c r="AW48" s="3"/>
      <c r="AX48" s="3"/>
    </row>
    <row r="49" spans="2:50" x14ac:dyDescent="0.25">
      <c r="C49" t="s">
        <v>196</v>
      </c>
      <c r="D49" s="13"/>
      <c r="E49" s="13"/>
      <c r="F49" s="13"/>
      <c r="G49" s="13"/>
      <c r="H49" s="13"/>
      <c r="I49" s="13"/>
      <c r="J49" s="13">
        <v>1</v>
      </c>
      <c r="K49" s="3">
        <v>4</v>
      </c>
      <c r="L49" s="3">
        <v>3</v>
      </c>
      <c r="M49" s="3">
        <v>2</v>
      </c>
      <c r="N49" s="3"/>
      <c r="O49" s="3"/>
      <c r="P49" s="3">
        <v>2</v>
      </c>
      <c r="Q49" s="3"/>
      <c r="R49" s="3">
        <v>1</v>
      </c>
      <c r="S49" s="3">
        <v>1</v>
      </c>
      <c r="T49" s="3">
        <v>5</v>
      </c>
      <c r="U49" s="3">
        <v>1</v>
      </c>
      <c r="V49" s="3">
        <v>1</v>
      </c>
      <c r="W49" s="3"/>
      <c r="X49" s="3"/>
      <c r="Y49" s="3"/>
      <c r="Z49" s="3"/>
      <c r="AA49" s="3"/>
      <c r="AB49" s="3"/>
      <c r="AC49" s="3"/>
      <c r="AD49" s="3"/>
      <c r="AE49" s="3"/>
      <c r="AF49" s="3"/>
      <c r="AG49" s="3"/>
      <c r="AH49" s="3"/>
      <c r="AI49" s="3">
        <v>1</v>
      </c>
      <c r="AJ49" s="3"/>
      <c r="AK49" s="3"/>
      <c r="AL49" s="3"/>
      <c r="AM49" s="3"/>
      <c r="AN49" s="3"/>
      <c r="AO49" s="3"/>
      <c r="AP49" s="3"/>
      <c r="AQ49" s="3"/>
      <c r="AR49" s="3"/>
      <c r="AS49" s="3"/>
      <c r="AT49" s="3"/>
      <c r="AU49" s="3"/>
      <c r="AV49" s="3">
        <f t="shared" si="6"/>
        <v>22</v>
      </c>
      <c r="AW49" s="3"/>
      <c r="AX49" s="3"/>
    </row>
    <row r="50" spans="2:50" x14ac:dyDescent="0.25">
      <c r="C50" s="37" t="s">
        <v>197</v>
      </c>
      <c r="D50" s="41"/>
      <c r="E50" s="41"/>
      <c r="F50" s="41"/>
      <c r="G50" s="41"/>
      <c r="H50" s="41"/>
      <c r="I50" s="41"/>
      <c r="J50" s="41">
        <v>1</v>
      </c>
      <c r="K50" s="38">
        <v>1</v>
      </c>
      <c r="L50" s="38">
        <v>1</v>
      </c>
      <c r="M50" s="38">
        <v>1</v>
      </c>
      <c r="N50" s="38"/>
      <c r="O50" s="38"/>
      <c r="P50" s="38"/>
      <c r="Q50" s="38"/>
      <c r="R50" s="38">
        <v>1</v>
      </c>
      <c r="S50" s="38">
        <v>1</v>
      </c>
      <c r="T50" s="38">
        <v>2</v>
      </c>
      <c r="U50" s="38">
        <v>1</v>
      </c>
      <c r="V50" s="38"/>
      <c r="W50" s="38"/>
      <c r="X50" s="38"/>
      <c r="Y50" s="38"/>
      <c r="Z50" s="38"/>
      <c r="AA50" s="38">
        <v>1</v>
      </c>
      <c r="AB50" s="38">
        <v>1</v>
      </c>
      <c r="AC50" s="38">
        <v>1</v>
      </c>
      <c r="AD50" s="38">
        <v>1</v>
      </c>
      <c r="AE50" s="38">
        <v>1</v>
      </c>
      <c r="AF50" s="38">
        <v>1</v>
      </c>
      <c r="AG50" s="38">
        <v>1</v>
      </c>
      <c r="AH50" s="38"/>
      <c r="AI50" s="38">
        <v>6</v>
      </c>
      <c r="AJ50" s="38">
        <v>2</v>
      </c>
      <c r="AK50" s="38">
        <v>2</v>
      </c>
      <c r="AL50" s="38">
        <v>1</v>
      </c>
      <c r="AM50" s="38">
        <v>2</v>
      </c>
      <c r="AN50" s="38"/>
      <c r="AO50" s="38">
        <v>3</v>
      </c>
      <c r="AP50" s="38">
        <v>3</v>
      </c>
      <c r="AQ50" s="38">
        <v>2</v>
      </c>
      <c r="AR50" s="38">
        <v>3</v>
      </c>
      <c r="AS50" s="38"/>
      <c r="AT50" s="38"/>
      <c r="AU50" s="38"/>
      <c r="AV50" s="3">
        <f t="shared" si="6"/>
        <v>40</v>
      </c>
      <c r="AW50" s="3"/>
      <c r="AX50" s="3"/>
    </row>
    <row r="51" spans="2:50" x14ac:dyDescent="0.25">
      <c r="C51" t="s">
        <v>198</v>
      </c>
      <c r="D51" s="13"/>
      <c r="E51" s="13"/>
      <c r="F51" s="13"/>
      <c r="G51" s="13"/>
      <c r="H51" s="13"/>
      <c r="I51" s="13"/>
      <c r="J51" s="13">
        <v>2</v>
      </c>
      <c r="K51" s="3">
        <v>1</v>
      </c>
      <c r="L51" s="3">
        <v>2</v>
      </c>
      <c r="M51" s="3">
        <v>1</v>
      </c>
      <c r="N51" s="3"/>
      <c r="O51" s="3">
        <v>1</v>
      </c>
      <c r="P51" s="3">
        <v>1</v>
      </c>
      <c r="Q51" s="3">
        <v>2</v>
      </c>
      <c r="R51" s="3">
        <v>1</v>
      </c>
      <c r="S51" s="3"/>
      <c r="T51" s="3">
        <v>2</v>
      </c>
      <c r="U51" s="3">
        <v>1</v>
      </c>
      <c r="V51" s="3">
        <v>2</v>
      </c>
      <c r="W51" s="3"/>
      <c r="X51" s="3"/>
      <c r="Y51" s="3">
        <v>1</v>
      </c>
      <c r="Z51" s="3">
        <v>1</v>
      </c>
      <c r="AA51" s="3"/>
      <c r="AB51" s="3">
        <v>1</v>
      </c>
      <c r="AC51" s="3">
        <v>6</v>
      </c>
      <c r="AD51" s="3">
        <v>2</v>
      </c>
      <c r="AE51" s="3">
        <v>2</v>
      </c>
      <c r="AF51" s="3">
        <v>2</v>
      </c>
      <c r="AG51" s="3"/>
      <c r="AH51" s="3"/>
      <c r="AI51" s="3"/>
      <c r="AJ51" s="3"/>
      <c r="AK51" s="3">
        <v>1</v>
      </c>
      <c r="AL51" s="3">
        <v>1</v>
      </c>
      <c r="AM51" s="3">
        <v>1</v>
      </c>
      <c r="AN51" s="3"/>
      <c r="AO51" s="3">
        <v>1</v>
      </c>
      <c r="AP51" s="3">
        <v>2</v>
      </c>
      <c r="AQ51" s="3">
        <v>3</v>
      </c>
      <c r="AR51" s="3">
        <v>4</v>
      </c>
      <c r="AS51" s="3"/>
      <c r="AT51" s="3"/>
      <c r="AU51" s="3"/>
      <c r="AV51" s="3">
        <f t="shared" si="6"/>
        <v>44</v>
      </c>
      <c r="AW51" s="3"/>
      <c r="AX51" s="3"/>
    </row>
    <row r="52" spans="2:50" x14ac:dyDescent="0.25">
      <c r="C52" t="s">
        <v>199</v>
      </c>
      <c r="D52" s="13"/>
      <c r="E52" s="13"/>
      <c r="F52" s="13"/>
      <c r="G52" s="13"/>
      <c r="H52" s="13"/>
      <c r="I52" s="13">
        <v>3</v>
      </c>
      <c r="J52" s="13">
        <v>2</v>
      </c>
      <c r="K52" s="3">
        <v>3</v>
      </c>
      <c r="L52" s="3">
        <v>1</v>
      </c>
      <c r="M52" s="3">
        <v>1</v>
      </c>
      <c r="N52" s="3">
        <v>2</v>
      </c>
      <c r="O52" s="3">
        <v>2</v>
      </c>
      <c r="P52" s="3">
        <v>3</v>
      </c>
      <c r="Q52" s="3">
        <v>3</v>
      </c>
      <c r="R52" s="3">
        <v>1</v>
      </c>
      <c r="S52" s="3">
        <v>3</v>
      </c>
      <c r="T52" s="3"/>
      <c r="U52" s="3">
        <v>1</v>
      </c>
      <c r="V52" s="3">
        <v>2</v>
      </c>
      <c r="W52" s="3">
        <v>1</v>
      </c>
      <c r="X52" s="3">
        <v>1</v>
      </c>
      <c r="Y52" s="3">
        <v>2</v>
      </c>
      <c r="Z52" s="3">
        <v>2</v>
      </c>
      <c r="AA52" s="3">
        <v>2</v>
      </c>
      <c r="AB52" s="3">
        <v>2</v>
      </c>
      <c r="AC52" s="3"/>
      <c r="AD52" s="3">
        <v>6</v>
      </c>
      <c r="AE52" s="3">
        <v>6</v>
      </c>
      <c r="AF52" s="3">
        <v>6</v>
      </c>
      <c r="AG52" s="3">
        <v>4</v>
      </c>
      <c r="AH52" s="3"/>
      <c r="AI52" s="3"/>
      <c r="AJ52" s="3">
        <v>5</v>
      </c>
      <c r="AK52" s="3">
        <v>5</v>
      </c>
      <c r="AL52" s="3">
        <v>3</v>
      </c>
      <c r="AM52" s="3">
        <v>6</v>
      </c>
      <c r="AN52" s="3"/>
      <c r="AO52" s="3">
        <v>5</v>
      </c>
      <c r="AP52" s="3">
        <v>6</v>
      </c>
      <c r="AQ52" s="3">
        <v>7</v>
      </c>
      <c r="AR52" s="3">
        <v>11</v>
      </c>
      <c r="AS52" s="3"/>
      <c r="AT52" s="3"/>
      <c r="AU52" s="3"/>
      <c r="AV52" s="3">
        <f t="shared" si="6"/>
        <v>107</v>
      </c>
      <c r="AW52" s="3"/>
      <c r="AX52" s="3"/>
    </row>
    <row r="53" spans="2:50" x14ac:dyDescent="0.25">
      <c r="C53" t="s">
        <v>202</v>
      </c>
      <c r="D53" s="13"/>
      <c r="E53" s="13"/>
      <c r="F53" s="13"/>
      <c r="G53" s="13"/>
      <c r="H53" s="13"/>
      <c r="I53" s="13"/>
      <c r="J53" s="1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f t="shared" si="6"/>
        <v>0</v>
      </c>
      <c r="AW53" s="3"/>
      <c r="AX53" s="3"/>
    </row>
    <row r="54" spans="2:50" x14ac:dyDescent="0.25">
      <c r="C54" t="s">
        <v>203</v>
      </c>
      <c r="D54" s="13"/>
      <c r="E54" s="13"/>
      <c r="F54" s="13"/>
      <c r="G54" s="13"/>
      <c r="H54" s="13"/>
      <c r="I54" s="13"/>
      <c r="J54" s="1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f t="shared" si="6"/>
        <v>0</v>
      </c>
      <c r="AW54" s="3"/>
      <c r="AX54" s="3"/>
    </row>
    <row r="55" spans="2:50" x14ac:dyDescent="0.25">
      <c r="B55" s="7"/>
      <c r="C55" t="s">
        <v>204</v>
      </c>
      <c r="D55" s="13"/>
      <c r="E55" s="13"/>
      <c r="F55" s="13"/>
      <c r="G55" s="13"/>
      <c r="H55" s="13"/>
      <c r="I55" s="13">
        <v>1</v>
      </c>
      <c r="J55" s="13">
        <v>1</v>
      </c>
      <c r="K55" s="3"/>
      <c r="L55" s="3">
        <v>1</v>
      </c>
      <c r="M55" s="3">
        <v>1</v>
      </c>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f t="shared" si="6"/>
        <v>4</v>
      </c>
      <c r="AW55" s="3"/>
      <c r="AX55" s="3"/>
    </row>
    <row r="56" spans="2:50" x14ac:dyDescent="0.25">
      <c r="D56" s="13"/>
      <c r="E56" s="13"/>
      <c r="F56" s="13"/>
      <c r="G56" s="13"/>
      <c r="H56" s="13"/>
      <c r="I56" s="13"/>
      <c r="J56" s="1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row>
    <row r="57" spans="2:50" x14ac:dyDescent="0.25">
      <c r="C57" t="s">
        <v>200</v>
      </c>
      <c r="D57" s="13">
        <f>SUM(D43:D55)</f>
        <v>2</v>
      </c>
      <c r="E57" s="13">
        <f t="shared" ref="E57:AT57" si="7">SUM(E43:E55)</f>
        <v>0</v>
      </c>
      <c r="F57" s="13">
        <f t="shared" si="7"/>
        <v>1</v>
      </c>
      <c r="G57" s="13">
        <f t="shared" si="7"/>
        <v>4</v>
      </c>
      <c r="H57" s="13">
        <f t="shared" si="7"/>
        <v>3</v>
      </c>
      <c r="I57" s="13">
        <f t="shared" si="7"/>
        <v>11</v>
      </c>
      <c r="J57" s="13">
        <f t="shared" si="7"/>
        <v>14</v>
      </c>
      <c r="K57" s="13">
        <f t="shared" si="7"/>
        <v>20</v>
      </c>
      <c r="L57" s="13">
        <f t="shared" si="7"/>
        <v>19</v>
      </c>
      <c r="M57" s="13">
        <f t="shared" si="7"/>
        <v>15</v>
      </c>
      <c r="N57" s="13">
        <f t="shared" si="7"/>
        <v>13</v>
      </c>
      <c r="O57" s="13">
        <f t="shared" si="7"/>
        <v>8</v>
      </c>
      <c r="P57" s="13">
        <f t="shared" si="7"/>
        <v>15</v>
      </c>
      <c r="Q57" s="13">
        <f t="shared" si="7"/>
        <v>15</v>
      </c>
      <c r="R57" s="13">
        <f t="shared" si="7"/>
        <v>12</v>
      </c>
      <c r="S57" s="13">
        <f t="shared" si="7"/>
        <v>18</v>
      </c>
      <c r="T57" s="13">
        <f t="shared" si="7"/>
        <v>21</v>
      </c>
      <c r="U57" s="13">
        <f t="shared" si="7"/>
        <v>18</v>
      </c>
      <c r="V57" s="13">
        <f t="shared" si="7"/>
        <v>20</v>
      </c>
      <c r="W57" s="13">
        <f t="shared" si="7"/>
        <v>13</v>
      </c>
      <c r="X57" s="13">
        <f t="shared" si="7"/>
        <v>14</v>
      </c>
      <c r="Y57" s="13">
        <f t="shared" si="7"/>
        <v>16</v>
      </c>
      <c r="Z57" s="13">
        <f t="shared" si="7"/>
        <v>19</v>
      </c>
      <c r="AA57" s="13">
        <f t="shared" si="7"/>
        <v>21</v>
      </c>
      <c r="AB57" s="13">
        <f t="shared" si="7"/>
        <v>24</v>
      </c>
      <c r="AC57" s="13">
        <f t="shared" si="7"/>
        <v>30</v>
      </c>
      <c r="AD57" s="13">
        <f t="shared" si="7"/>
        <v>33</v>
      </c>
      <c r="AE57" s="13">
        <f t="shared" si="7"/>
        <v>37</v>
      </c>
      <c r="AF57" s="13">
        <f t="shared" si="7"/>
        <v>34</v>
      </c>
      <c r="AG57" s="13">
        <f t="shared" si="7"/>
        <v>24</v>
      </c>
      <c r="AH57" s="13">
        <f t="shared" si="7"/>
        <v>8</v>
      </c>
      <c r="AI57" s="13">
        <f t="shared" si="7"/>
        <v>25</v>
      </c>
      <c r="AJ57" s="13">
        <f t="shared" si="7"/>
        <v>27</v>
      </c>
      <c r="AK57" s="13">
        <f t="shared" si="7"/>
        <v>26</v>
      </c>
      <c r="AL57" s="13">
        <f t="shared" si="7"/>
        <v>28</v>
      </c>
      <c r="AM57" s="13">
        <f t="shared" si="7"/>
        <v>24</v>
      </c>
      <c r="AN57" s="13">
        <f t="shared" si="7"/>
        <v>17</v>
      </c>
      <c r="AO57" s="13">
        <f t="shared" si="7"/>
        <v>37</v>
      </c>
      <c r="AP57" s="13">
        <f t="shared" si="7"/>
        <v>48</v>
      </c>
      <c r="AQ57" s="13">
        <f t="shared" si="7"/>
        <v>51</v>
      </c>
      <c r="AR57" s="13">
        <f t="shared" si="7"/>
        <v>62</v>
      </c>
      <c r="AS57" s="13">
        <f t="shared" si="7"/>
        <v>0</v>
      </c>
      <c r="AT57" s="13">
        <f t="shared" si="7"/>
        <v>0</v>
      </c>
      <c r="AU57" s="3"/>
      <c r="AV57" s="3">
        <f>SUM(AV43:AV55)</f>
        <v>847</v>
      </c>
      <c r="AW57" s="3">
        <f>SUM(D57:AT57)</f>
        <v>847</v>
      </c>
      <c r="AX57" s="3"/>
    </row>
    <row r="58" spans="2:50" x14ac:dyDescent="0.25">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row>
    <row r="59" spans="2:50" x14ac:dyDescent="0.25">
      <c r="B59" s="7" t="s">
        <v>39</v>
      </c>
      <c r="C59" t="s">
        <v>315</v>
      </c>
    </row>
    <row r="60" spans="2:50" x14ac:dyDescent="0.25">
      <c r="B60" s="7" t="s">
        <v>46</v>
      </c>
      <c r="C60" t="s">
        <v>316</v>
      </c>
    </row>
    <row r="61" spans="2:50" x14ac:dyDescent="0.25">
      <c r="B61" s="7" t="s">
        <v>87</v>
      </c>
      <c r="C61" t="s">
        <v>317</v>
      </c>
    </row>
    <row r="62" spans="2:50" x14ac:dyDescent="0.25">
      <c r="B62" s="7" t="s">
        <v>97</v>
      </c>
      <c r="C62" t="s">
        <v>346</v>
      </c>
    </row>
    <row r="63" spans="2:50" x14ac:dyDescent="0.25">
      <c r="B63" s="7" t="s">
        <v>105</v>
      </c>
      <c r="C63" t="s">
        <v>349</v>
      </c>
    </row>
    <row r="64" spans="2:50" x14ac:dyDescent="0.25">
      <c r="B64" s="7" t="s">
        <v>130</v>
      </c>
      <c r="C64" t="s">
        <v>318</v>
      </c>
    </row>
    <row r="65" spans="2:3" x14ac:dyDescent="0.25">
      <c r="B65" s="7" t="s">
        <v>128</v>
      </c>
      <c r="C65" t="s">
        <v>350</v>
      </c>
    </row>
    <row r="66" spans="2:3" x14ac:dyDescent="0.25">
      <c r="B66" s="7"/>
    </row>
    <row r="67" spans="2:3" x14ac:dyDescent="0.25">
      <c r="B67" s="7"/>
    </row>
  </sheetData>
  <phoneticPr fontId="3" type="noConversion"/>
  <pageMargins left="0.70866141732283472" right="0.70866141732283472" top="0.74803149606299213" bottom="0.74803149606299213" header="0.31496062992125984" footer="0.31496062992125984"/>
  <pageSetup scale="26"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156D-A5AA-4B2E-B8B7-304D5700B2CE}">
  <sheetPr>
    <pageSetUpPr fitToPage="1"/>
  </sheetPr>
  <dimension ref="B2:DD89"/>
  <sheetViews>
    <sheetView zoomScale="79" zoomScaleNormal="79" workbookViewId="0">
      <pane xSplit="3" topLeftCell="D1" activePane="topRight" state="frozen"/>
      <selection activeCell="A7" sqref="A7"/>
      <selection pane="topRight"/>
    </sheetView>
  </sheetViews>
  <sheetFormatPr defaultRowHeight="15" x14ac:dyDescent="0.25"/>
  <cols>
    <col min="1" max="1" width="9.140625" customWidth="1"/>
    <col min="2" max="2" width="4.28515625" customWidth="1"/>
    <col min="3" max="3" width="54.42578125" customWidth="1"/>
  </cols>
  <sheetData>
    <row r="2" spans="3:108" ht="18.75" x14ac:dyDescent="0.3">
      <c r="C2" s="1" t="s">
        <v>0</v>
      </c>
    </row>
    <row r="4" spans="3:108" ht="18.75" x14ac:dyDescent="0.3">
      <c r="C4" s="1" t="s">
        <v>379</v>
      </c>
    </row>
    <row r="5" spans="3:108" x14ac:dyDescent="0.25">
      <c r="C5" s="17" t="s">
        <v>530</v>
      </c>
    </row>
    <row r="6" spans="3:108" x14ac:dyDescent="0.25">
      <c r="C6" s="17" t="s">
        <v>560</v>
      </c>
    </row>
    <row r="7" spans="3:108" ht="15.75" thickBot="1" x14ac:dyDescent="0.3">
      <c r="C7" s="17"/>
    </row>
    <row r="8" spans="3:108" ht="15.75" thickBot="1" x14ac:dyDescent="0.3">
      <c r="C8" s="35" t="s">
        <v>374</v>
      </c>
      <c r="X8" s="138" t="s">
        <v>400</v>
      </c>
      <c r="Y8" s="139"/>
      <c r="Z8" s="139"/>
      <c r="AA8" s="139"/>
      <c r="AB8" s="139"/>
      <c r="AC8" s="139"/>
      <c r="AD8" s="139"/>
      <c r="AE8" s="139"/>
      <c r="AF8" s="139"/>
      <c r="AG8" s="139"/>
      <c r="AH8" s="139"/>
      <c r="AI8" s="139"/>
      <c r="AJ8" s="139"/>
      <c r="AK8" s="139"/>
      <c r="AL8" s="139"/>
      <c r="AM8" s="139"/>
      <c r="AN8" s="139"/>
      <c r="AO8" s="139"/>
      <c r="AP8" s="139"/>
      <c r="AQ8" s="139"/>
      <c r="AR8" s="140"/>
    </row>
    <row r="9" spans="3:108" x14ac:dyDescent="0.25">
      <c r="C9" s="17"/>
    </row>
    <row r="10" spans="3:108" x14ac:dyDescent="0.25">
      <c r="C10" s="17"/>
      <c r="D10" s="3">
        <v>1940</v>
      </c>
      <c r="E10" s="3">
        <f t="shared" ref="E10:W10" si="0">D10+1</f>
        <v>1941</v>
      </c>
      <c r="F10" s="3">
        <f t="shared" si="0"/>
        <v>1942</v>
      </c>
      <c r="G10" s="3">
        <f t="shared" si="0"/>
        <v>1943</v>
      </c>
      <c r="H10" s="3">
        <f t="shared" si="0"/>
        <v>1944</v>
      </c>
      <c r="I10" s="3">
        <f t="shared" si="0"/>
        <v>1945</v>
      </c>
      <c r="J10" s="3">
        <f t="shared" si="0"/>
        <v>1946</v>
      </c>
      <c r="K10" s="3">
        <f t="shared" si="0"/>
        <v>1947</v>
      </c>
      <c r="L10" s="3">
        <f t="shared" si="0"/>
        <v>1948</v>
      </c>
      <c r="M10" s="3">
        <f t="shared" si="0"/>
        <v>1949</v>
      </c>
      <c r="N10" s="3">
        <f t="shared" si="0"/>
        <v>1950</v>
      </c>
      <c r="O10" s="3">
        <f t="shared" si="0"/>
        <v>1951</v>
      </c>
      <c r="P10" s="3">
        <f t="shared" si="0"/>
        <v>1952</v>
      </c>
      <c r="Q10" s="3">
        <f t="shared" si="0"/>
        <v>1953</v>
      </c>
      <c r="R10" s="3">
        <f t="shared" si="0"/>
        <v>1954</v>
      </c>
      <c r="S10" s="3">
        <f t="shared" si="0"/>
        <v>1955</v>
      </c>
      <c r="T10" s="3">
        <f t="shared" si="0"/>
        <v>1956</v>
      </c>
      <c r="U10" s="3">
        <f t="shared" si="0"/>
        <v>1957</v>
      </c>
      <c r="V10" s="3">
        <f t="shared" si="0"/>
        <v>1958</v>
      </c>
      <c r="W10" s="3">
        <f t="shared" si="0"/>
        <v>1959</v>
      </c>
      <c r="X10" s="3">
        <f t="shared" ref="X10:AR10" si="1">W10+1</f>
        <v>1960</v>
      </c>
      <c r="Y10" s="3">
        <f t="shared" si="1"/>
        <v>1961</v>
      </c>
      <c r="Z10" s="3">
        <f t="shared" si="1"/>
        <v>1962</v>
      </c>
      <c r="AA10" s="3">
        <f t="shared" si="1"/>
        <v>1963</v>
      </c>
      <c r="AB10" s="3">
        <f t="shared" si="1"/>
        <v>1964</v>
      </c>
      <c r="AC10" s="3">
        <f t="shared" si="1"/>
        <v>1965</v>
      </c>
      <c r="AD10" s="3">
        <f t="shared" si="1"/>
        <v>1966</v>
      </c>
      <c r="AE10" s="3">
        <f t="shared" si="1"/>
        <v>1967</v>
      </c>
      <c r="AF10" s="3">
        <f t="shared" si="1"/>
        <v>1968</v>
      </c>
      <c r="AG10" s="3">
        <f t="shared" si="1"/>
        <v>1969</v>
      </c>
      <c r="AH10" s="3">
        <f t="shared" si="1"/>
        <v>1970</v>
      </c>
      <c r="AI10" s="3">
        <f t="shared" si="1"/>
        <v>1971</v>
      </c>
      <c r="AJ10" s="3">
        <f t="shared" si="1"/>
        <v>1972</v>
      </c>
      <c r="AK10" s="3">
        <f t="shared" si="1"/>
        <v>1973</v>
      </c>
      <c r="AL10" s="3">
        <f t="shared" si="1"/>
        <v>1974</v>
      </c>
      <c r="AM10" s="3">
        <f t="shared" si="1"/>
        <v>1975</v>
      </c>
      <c r="AN10" s="3">
        <f t="shared" si="1"/>
        <v>1976</v>
      </c>
      <c r="AO10" s="3">
        <f t="shared" si="1"/>
        <v>1977</v>
      </c>
      <c r="AP10" s="3">
        <f t="shared" si="1"/>
        <v>1978</v>
      </c>
      <c r="AQ10" s="3">
        <f t="shared" si="1"/>
        <v>1979</v>
      </c>
      <c r="AR10" s="3">
        <f t="shared" si="1"/>
        <v>1980</v>
      </c>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row>
    <row r="11" spans="3:108" x14ac:dyDescent="0.25">
      <c r="D11" s="3" t="s">
        <v>380</v>
      </c>
      <c r="E11" s="3"/>
      <c r="F11" s="3" t="s">
        <v>381</v>
      </c>
      <c r="G11" s="3" t="s">
        <v>382</v>
      </c>
      <c r="H11" s="3" t="s">
        <v>383</v>
      </c>
      <c r="I11" s="3" t="s">
        <v>384</v>
      </c>
      <c r="J11" s="3"/>
      <c r="K11" s="5" t="s">
        <v>396</v>
      </c>
      <c r="L11" s="5" t="s">
        <v>395</v>
      </c>
      <c r="M11" s="5" t="s">
        <v>394</v>
      </c>
      <c r="N11" s="5" t="s">
        <v>393</v>
      </c>
      <c r="O11" s="5" t="s">
        <v>392</v>
      </c>
      <c r="P11" s="5" t="s">
        <v>391</v>
      </c>
      <c r="Q11" s="3"/>
      <c r="R11" s="5" t="s">
        <v>338</v>
      </c>
      <c r="S11" s="5" t="s">
        <v>390</v>
      </c>
      <c r="T11" s="5" t="s">
        <v>389</v>
      </c>
      <c r="U11" s="5" t="s">
        <v>343</v>
      </c>
      <c r="V11" s="3" t="s">
        <v>386</v>
      </c>
      <c r="W11" s="3" t="s">
        <v>387</v>
      </c>
      <c r="Y11" s="3"/>
      <c r="Z11" s="3"/>
      <c r="AA11" s="3" t="s">
        <v>403</v>
      </c>
      <c r="AB11" s="3"/>
      <c r="AC11" s="3"/>
      <c r="AD11" s="3"/>
      <c r="AE11" s="3"/>
      <c r="AF11" s="3"/>
      <c r="AG11" s="3"/>
      <c r="AH11" s="3" t="s">
        <v>402</v>
      </c>
      <c r="AI11" s="3"/>
      <c r="AJ11" s="3"/>
      <c r="AK11" s="3"/>
      <c r="AL11" s="3"/>
      <c r="AM11" s="3"/>
      <c r="AN11" s="5">
        <v>28307</v>
      </c>
      <c r="AO11" s="3"/>
      <c r="AP11" s="3"/>
      <c r="AQ11" s="3"/>
      <c r="AR11" s="3"/>
      <c r="AS11" s="3"/>
      <c r="AT11" t="s">
        <v>96</v>
      </c>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row>
    <row r="12" spans="3:108" x14ac:dyDescent="0.25">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row>
    <row r="13" spans="3:108" x14ac:dyDescent="0.25">
      <c r="C13" s="37" t="s">
        <v>13</v>
      </c>
      <c r="D13" s="38"/>
      <c r="E13" s="38" t="s">
        <v>335</v>
      </c>
      <c r="F13" s="38"/>
      <c r="G13" s="38"/>
      <c r="H13" s="38"/>
      <c r="I13" s="38"/>
      <c r="J13" s="38" t="s">
        <v>335</v>
      </c>
      <c r="K13" s="38"/>
      <c r="L13" s="68" t="s">
        <v>21</v>
      </c>
      <c r="M13" s="38"/>
      <c r="N13" s="38"/>
      <c r="O13" s="38"/>
      <c r="P13" s="38"/>
      <c r="Q13" s="38" t="s">
        <v>335</v>
      </c>
      <c r="R13" s="38"/>
      <c r="S13" s="38"/>
      <c r="T13" s="38"/>
      <c r="U13" s="38"/>
      <c r="V13" s="38"/>
      <c r="W13" s="38"/>
      <c r="X13" s="38" t="s">
        <v>335</v>
      </c>
      <c r="Y13" s="38"/>
      <c r="Z13" s="38" t="s">
        <v>335</v>
      </c>
      <c r="AA13" s="38"/>
      <c r="AB13" s="38" t="s">
        <v>335</v>
      </c>
      <c r="AC13" s="38"/>
      <c r="AD13" s="38"/>
      <c r="AE13" s="38"/>
      <c r="AF13" s="38"/>
      <c r="AG13" s="38"/>
      <c r="AH13" s="38"/>
      <c r="AI13" s="38"/>
      <c r="AJ13" s="38"/>
      <c r="AK13" s="38"/>
      <c r="AL13" s="38"/>
      <c r="AM13" s="38"/>
      <c r="AN13" s="38"/>
      <c r="AO13" s="38"/>
      <c r="AP13" s="38"/>
      <c r="AQ13" s="38"/>
      <c r="AR13" s="38"/>
      <c r="AS13" s="38"/>
      <c r="AT13" s="38">
        <f>COUNTIF(D13:AR13,"=ü")-1</f>
        <v>0</v>
      </c>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row>
    <row r="14" spans="3:108" x14ac:dyDescent="0.25">
      <c r="C14" s="80" t="s">
        <v>3</v>
      </c>
      <c r="D14" s="81"/>
      <c r="E14" s="81" t="s">
        <v>310</v>
      </c>
      <c r="F14" s="81"/>
      <c r="G14" s="81"/>
      <c r="H14" s="81"/>
      <c r="I14" s="81"/>
      <c r="J14" s="81" t="s">
        <v>310</v>
      </c>
      <c r="K14" s="81"/>
      <c r="L14" s="85" t="s">
        <v>21</v>
      </c>
      <c r="M14" s="83"/>
      <c r="N14" s="81"/>
      <c r="O14" s="81"/>
      <c r="P14" s="81"/>
      <c r="Q14" s="81" t="s">
        <v>310</v>
      </c>
      <c r="R14" s="81"/>
      <c r="S14" s="81"/>
      <c r="T14" s="81"/>
      <c r="U14" s="81"/>
      <c r="V14" s="81"/>
      <c r="W14" s="81"/>
      <c r="X14" s="81" t="s">
        <v>310</v>
      </c>
      <c r="Y14" s="81"/>
      <c r="Z14" s="81" t="s">
        <v>310</v>
      </c>
      <c r="AA14" s="83" t="s">
        <v>21</v>
      </c>
      <c r="AB14" s="81" t="s">
        <v>310</v>
      </c>
      <c r="AC14" s="81"/>
      <c r="AD14" s="81"/>
      <c r="AE14" s="81"/>
      <c r="AF14" s="81"/>
      <c r="AG14" s="81"/>
      <c r="AH14" s="81"/>
      <c r="AI14" s="81"/>
      <c r="AJ14" s="81"/>
      <c r="AK14" s="81"/>
      <c r="AL14" s="81"/>
      <c r="AM14" s="81"/>
      <c r="AN14" s="81"/>
      <c r="AO14" s="81"/>
      <c r="AP14" s="81"/>
      <c r="AQ14" s="81"/>
      <c r="AR14" s="81"/>
      <c r="AS14" s="81"/>
      <c r="AT14" s="81">
        <f>COUNTIF(D14:AR14,"=ü")-1</f>
        <v>1</v>
      </c>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row>
    <row r="15" spans="3:108" x14ac:dyDescent="0.25">
      <c r="C15" s="80" t="s">
        <v>385</v>
      </c>
      <c r="D15" s="81"/>
      <c r="E15" s="81"/>
      <c r="F15" s="81"/>
      <c r="G15" s="81"/>
      <c r="H15" s="81"/>
      <c r="I15" s="81"/>
      <c r="J15" s="81"/>
      <c r="K15" s="81"/>
      <c r="L15" s="83"/>
      <c r="M15" s="83" t="s">
        <v>21</v>
      </c>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f>COUNTIF(D15:AR15,"=ü")</f>
        <v>1</v>
      </c>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row>
    <row r="16" spans="3:108" x14ac:dyDescent="0.25">
      <c r="C16" s="80" t="s">
        <v>157</v>
      </c>
      <c r="D16" s="81"/>
      <c r="E16" s="81"/>
      <c r="F16" s="81"/>
      <c r="G16" s="81"/>
      <c r="H16" s="81"/>
      <c r="I16" s="81"/>
      <c r="J16" s="81"/>
      <c r="K16" s="81"/>
      <c r="L16" s="83"/>
      <c r="M16" s="83"/>
      <c r="N16" s="81"/>
      <c r="O16" s="81"/>
      <c r="P16" s="81"/>
      <c r="Q16" s="81"/>
      <c r="R16" s="81"/>
      <c r="S16" s="81"/>
      <c r="T16" s="81"/>
      <c r="U16" s="81"/>
      <c r="V16" s="125" t="s">
        <v>21</v>
      </c>
      <c r="W16" s="125" t="s">
        <v>21</v>
      </c>
      <c r="X16" s="83"/>
      <c r="Y16" s="83"/>
      <c r="Z16" s="83"/>
      <c r="AA16" s="83"/>
      <c r="AB16" s="83"/>
      <c r="AC16" s="83"/>
      <c r="AD16" s="83"/>
      <c r="AE16" s="83"/>
      <c r="AF16" s="83"/>
      <c r="AG16" s="83"/>
      <c r="AH16" s="83"/>
      <c r="AI16" s="83"/>
      <c r="AJ16" s="83"/>
      <c r="AK16" s="83"/>
      <c r="AL16" s="83"/>
      <c r="AM16" s="83"/>
      <c r="AN16" s="83"/>
      <c r="AO16" s="83"/>
      <c r="AP16" s="83"/>
      <c r="AQ16" s="83"/>
      <c r="AR16" s="83"/>
      <c r="AS16" s="81"/>
      <c r="AT16" s="81">
        <f>COUNTIF(D16:AR16,"=ü")-2</f>
        <v>0</v>
      </c>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row>
    <row r="17" spans="2:108" x14ac:dyDescent="0.25">
      <c r="C17" s="80" t="s">
        <v>15</v>
      </c>
      <c r="D17" s="81"/>
      <c r="E17" s="81"/>
      <c r="F17" s="81"/>
      <c r="G17" s="81"/>
      <c r="H17" s="81"/>
      <c r="I17" s="81"/>
      <c r="J17" s="81"/>
      <c r="K17" s="81"/>
      <c r="L17" s="83"/>
      <c r="M17" s="83"/>
      <c r="N17" s="81"/>
      <c r="O17" s="81"/>
      <c r="P17" s="81"/>
      <c r="Q17" s="81"/>
      <c r="R17" s="81"/>
      <c r="S17" s="81"/>
      <c r="T17" s="81"/>
      <c r="U17" s="81"/>
      <c r="V17" s="83"/>
      <c r="W17" s="83"/>
      <c r="X17" s="83"/>
      <c r="Y17" s="83"/>
      <c r="Z17" s="83"/>
      <c r="AA17" s="83"/>
      <c r="AB17" s="83"/>
      <c r="AC17" s="83"/>
      <c r="AD17" s="83"/>
      <c r="AE17" s="83"/>
      <c r="AF17" s="83"/>
      <c r="AG17" s="83"/>
      <c r="AH17" s="83" t="s">
        <v>21</v>
      </c>
      <c r="AI17" s="83"/>
      <c r="AJ17" s="83"/>
      <c r="AK17" s="83"/>
      <c r="AL17" s="83"/>
      <c r="AM17" s="83"/>
      <c r="AN17" s="83"/>
      <c r="AO17" s="83"/>
      <c r="AP17" s="83"/>
      <c r="AQ17" s="83"/>
      <c r="AR17" s="83"/>
      <c r="AS17" s="81"/>
      <c r="AT17" s="81">
        <f>COUNTIF(D17:AR17,"=ü")</f>
        <v>1</v>
      </c>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row>
    <row r="18" spans="2:108" x14ac:dyDescent="0.25">
      <c r="C18" s="80" t="s">
        <v>401</v>
      </c>
      <c r="D18" s="81"/>
      <c r="E18" s="81"/>
      <c r="F18" s="81"/>
      <c r="G18" s="81"/>
      <c r="H18" s="81"/>
      <c r="I18" s="81"/>
      <c r="J18" s="81"/>
      <c r="K18" s="81"/>
      <c r="L18" s="83"/>
      <c r="M18" s="83"/>
      <c r="N18" s="81"/>
      <c r="O18" s="81"/>
      <c r="P18" s="81"/>
      <c r="Q18" s="81"/>
      <c r="R18" s="81"/>
      <c r="S18" s="81"/>
      <c r="T18" s="81"/>
      <c r="U18" s="81"/>
      <c r="V18" s="83"/>
      <c r="W18" s="83"/>
      <c r="X18" s="83"/>
      <c r="Y18" s="83"/>
      <c r="Z18" s="83"/>
      <c r="AA18" s="83"/>
      <c r="AB18" s="83"/>
      <c r="AC18" s="83"/>
      <c r="AD18" s="83"/>
      <c r="AE18" s="83"/>
      <c r="AF18" s="83"/>
      <c r="AG18" s="83"/>
      <c r="AH18" s="83"/>
      <c r="AI18" s="83"/>
      <c r="AJ18" s="83"/>
      <c r="AK18" s="83"/>
      <c r="AL18" s="83"/>
      <c r="AM18" s="83"/>
      <c r="AN18" s="83" t="s">
        <v>21</v>
      </c>
      <c r="AO18" s="83"/>
      <c r="AP18" s="83"/>
      <c r="AQ18" s="83"/>
      <c r="AR18" s="83"/>
      <c r="AS18" s="81"/>
      <c r="AT18" s="81">
        <f>COUNTIF(D18:AR18,"=ü")</f>
        <v>1</v>
      </c>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row>
    <row r="19" spans="2:108" x14ac:dyDescent="0.25">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row>
    <row r="20" spans="2:108" x14ac:dyDescent="0.25">
      <c r="C20" s="12" t="s">
        <v>399</v>
      </c>
      <c r="D20" s="3">
        <f t="shared" ref="D20:K20" si="2">COUNTIF(D13:D18,"=ü")</f>
        <v>0</v>
      </c>
      <c r="E20" s="3">
        <f t="shared" si="2"/>
        <v>0</v>
      </c>
      <c r="F20" s="3">
        <f t="shared" si="2"/>
        <v>0</v>
      </c>
      <c r="G20" s="3">
        <f t="shared" si="2"/>
        <v>0</v>
      </c>
      <c r="H20" s="3">
        <f t="shared" si="2"/>
        <v>0</v>
      </c>
      <c r="I20" s="3">
        <f t="shared" si="2"/>
        <v>0</v>
      </c>
      <c r="J20" s="3">
        <f t="shared" si="2"/>
        <v>0</v>
      </c>
      <c r="K20" s="3">
        <f t="shared" si="2"/>
        <v>0</v>
      </c>
      <c r="L20" s="3">
        <f>COUNTIF(L13:L18,"=ü")-2</f>
        <v>0</v>
      </c>
      <c r="M20" s="3">
        <f t="shared" ref="M20:AR20" si="3">COUNTIF(M13:M18,"=ü")</f>
        <v>1</v>
      </c>
      <c r="N20" s="3">
        <f t="shared" si="3"/>
        <v>0</v>
      </c>
      <c r="O20" s="3">
        <f t="shared" si="3"/>
        <v>0</v>
      </c>
      <c r="P20" s="3">
        <f t="shared" si="3"/>
        <v>0</v>
      </c>
      <c r="Q20" s="3">
        <f t="shared" si="3"/>
        <v>0</v>
      </c>
      <c r="R20" s="3">
        <f t="shared" si="3"/>
        <v>0</v>
      </c>
      <c r="S20" s="3">
        <f t="shared" si="3"/>
        <v>0</v>
      </c>
      <c r="T20" s="3">
        <f t="shared" si="3"/>
        <v>0</v>
      </c>
      <c r="U20" s="3">
        <f t="shared" si="3"/>
        <v>0</v>
      </c>
      <c r="V20" s="3">
        <f>COUNTIF(V13:V18,"=ü")-1</f>
        <v>0</v>
      </c>
      <c r="W20" s="3">
        <f>COUNTIF(W13:W18,"=ü")-1</f>
        <v>0</v>
      </c>
      <c r="X20" s="3">
        <f t="shared" si="3"/>
        <v>0</v>
      </c>
      <c r="Y20" s="3">
        <f t="shared" si="3"/>
        <v>0</v>
      </c>
      <c r="Z20" s="3">
        <f t="shared" si="3"/>
        <v>0</v>
      </c>
      <c r="AA20" s="3">
        <f t="shared" si="3"/>
        <v>1</v>
      </c>
      <c r="AB20" s="3">
        <f t="shared" si="3"/>
        <v>0</v>
      </c>
      <c r="AC20" s="3">
        <f t="shared" si="3"/>
        <v>0</v>
      </c>
      <c r="AD20" s="3">
        <f t="shared" si="3"/>
        <v>0</v>
      </c>
      <c r="AE20" s="3">
        <f t="shared" si="3"/>
        <v>0</v>
      </c>
      <c r="AF20" s="3">
        <f t="shared" si="3"/>
        <v>0</v>
      </c>
      <c r="AG20" s="3">
        <f t="shared" si="3"/>
        <v>0</v>
      </c>
      <c r="AH20" s="3">
        <f t="shared" si="3"/>
        <v>1</v>
      </c>
      <c r="AI20" s="3">
        <f t="shared" si="3"/>
        <v>0</v>
      </c>
      <c r="AJ20" s="3">
        <f t="shared" si="3"/>
        <v>0</v>
      </c>
      <c r="AK20" s="3">
        <f t="shared" si="3"/>
        <v>0</v>
      </c>
      <c r="AL20" s="3">
        <f t="shared" si="3"/>
        <v>0</v>
      </c>
      <c r="AM20" s="3">
        <f t="shared" si="3"/>
        <v>0</v>
      </c>
      <c r="AN20" s="3">
        <f t="shared" si="3"/>
        <v>1</v>
      </c>
      <c r="AO20" s="3">
        <f t="shared" si="3"/>
        <v>0</v>
      </c>
      <c r="AP20" s="3">
        <f t="shared" si="3"/>
        <v>0</v>
      </c>
      <c r="AQ20" s="3">
        <f t="shared" si="3"/>
        <v>0</v>
      </c>
      <c r="AR20" s="3">
        <f t="shared" si="3"/>
        <v>0</v>
      </c>
      <c r="AS20" s="3"/>
      <c r="AT20" s="3">
        <f>SUM(AT13:AT19)</f>
        <v>4</v>
      </c>
      <c r="AU20">
        <f>SUM(D20:AR20)</f>
        <v>4</v>
      </c>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row>
    <row r="21" spans="2:108" x14ac:dyDescent="0.25">
      <c r="C21" t="s">
        <v>19</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row>
    <row r="22" spans="2:108" x14ac:dyDescent="0.25">
      <c r="C22" t="s">
        <v>20</v>
      </c>
      <c r="D22" s="3"/>
      <c r="E22" s="3"/>
      <c r="F22" s="3"/>
      <c r="G22" s="3"/>
      <c r="H22" s="3"/>
      <c r="I22" s="3"/>
      <c r="J22" s="3"/>
      <c r="K22" s="3"/>
      <c r="L22" s="3"/>
      <c r="M22" s="3">
        <v>499</v>
      </c>
      <c r="N22" s="3"/>
      <c r="O22" s="3"/>
      <c r="P22" s="3"/>
      <c r="Q22" s="3"/>
      <c r="R22" s="3"/>
      <c r="S22" s="3"/>
      <c r="T22" s="3"/>
      <c r="U22" s="3"/>
      <c r="V22" s="3"/>
      <c r="W22" s="3"/>
      <c r="X22" s="3"/>
      <c r="Y22" s="3"/>
      <c r="Z22" s="3"/>
      <c r="AA22" s="3">
        <v>893</v>
      </c>
      <c r="AB22" s="3"/>
      <c r="AC22" s="3"/>
      <c r="AD22" s="3"/>
      <c r="AE22" s="3"/>
      <c r="AF22" s="3"/>
      <c r="AG22" s="3"/>
      <c r="AH22" s="3">
        <v>337</v>
      </c>
      <c r="AI22" s="3"/>
      <c r="AJ22" s="3"/>
      <c r="AK22" s="3"/>
      <c r="AL22" s="3"/>
      <c r="AM22" s="3"/>
      <c r="AN22" s="3">
        <v>83</v>
      </c>
      <c r="AO22" s="3"/>
      <c r="AP22" s="3"/>
      <c r="AQ22" s="3"/>
      <c r="AR22" s="3"/>
      <c r="AS22" s="3"/>
      <c r="AT22" s="3">
        <f>SUM(D22:AR22)</f>
        <v>1812</v>
      </c>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row>
    <row r="23" spans="2:108" x14ac:dyDescent="0.25">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row>
    <row r="24" spans="2:108" x14ac:dyDescent="0.25">
      <c r="C24" s="33" t="s">
        <v>388</v>
      </c>
      <c r="D24" s="76">
        <v>0</v>
      </c>
      <c r="E24" s="76">
        <v>0</v>
      </c>
      <c r="F24" s="76">
        <v>0</v>
      </c>
      <c r="G24" s="76">
        <v>0</v>
      </c>
      <c r="H24" s="76">
        <v>0</v>
      </c>
      <c r="I24" s="76">
        <v>0</v>
      </c>
      <c r="J24" s="76">
        <v>0</v>
      </c>
      <c r="K24" s="76">
        <v>0</v>
      </c>
      <c r="L24" s="76">
        <v>0</v>
      </c>
      <c r="M24" s="76">
        <v>0</v>
      </c>
      <c r="N24" s="76">
        <v>0</v>
      </c>
      <c r="O24" s="76">
        <v>0</v>
      </c>
      <c r="P24" s="76">
        <v>0</v>
      </c>
      <c r="Q24" s="76">
        <v>0</v>
      </c>
      <c r="R24" s="76">
        <v>0</v>
      </c>
      <c r="S24" s="76">
        <v>0</v>
      </c>
      <c r="T24" s="76">
        <v>0</v>
      </c>
      <c r="U24" s="76">
        <v>0</v>
      </c>
      <c r="V24" s="76">
        <v>0</v>
      </c>
      <c r="W24" s="76">
        <v>0</v>
      </c>
      <c r="X24" s="76"/>
      <c r="Y24" s="76"/>
      <c r="Z24" s="76"/>
      <c r="AA24" s="76">
        <v>0</v>
      </c>
      <c r="AB24" s="76"/>
      <c r="AC24" s="76"/>
      <c r="AD24" s="76"/>
      <c r="AE24" s="76"/>
      <c r="AF24" s="76"/>
      <c r="AG24" s="76"/>
      <c r="AH24" s="76">
        <v>0</v>
      </c>
      <c r="AI24" s="76"/>
      <c r="AJ24" s="76"/>
      <c r="AK24" s="76"/>
      <c r="AL24" s="76"/>
      <c r="AM24" s="76"/>
      <c r="AN24" s="76">
        <v>0</v>
      </c>
      <c r="AO24" s="76"/>
      <c r="AP24" s="76"/>
      <c r="AQ24" s="76"/>
      <c r="AR24" s="76"/>
      <c r="AS24" s="76"/>
      <c r="AT24" s="76">
        <f>SUM(D24:AR24)</f>
        <v>0</v>
      </c>
      <c r="AU24" s="71">
        <f>AT24/AU20</f>
        <v>0</v>
      </c>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row>
    <row r="25" spans="2:108" x14ac:dyDescent="0.25">
      <c r="C25" s="12"/>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row>
    <row r="26" spans="2:108" x14ac:dyDescent="0.25">
      <c r="B26" s="79"/>
      <c r="C26" t="s">
        <v>398</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row>
    <row r="27" spans="2:108" x14ac:dyDescent="0.25">
      <c r="B27" s="126"/>
      <c r="C27" t="s">
        <v>579</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row>
    <row r="28" spans="2:108" x14ac:dyDescent="0.25">
      <c r="C28" s="12"/>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row>
    <row r="29" spans="2:108" x14ac:dyDescent="0.25">
      <c r="C29" s="35" t="s">
        <v>327</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row>
    <row r="30" spans="2:108" x14ac:dyDescent="0.25">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row>
    <row r="31" spans="2:108" x14ac:dyDescent="0.25">
      <c r="D31" s="3">
        <f t="shared" ref="D31:W31" si="4">D10</f>
        <v>1940</v>
      </c>
      <c r="E31" s="3">
        <f t="shared" si="4"/>
        <v>1941</v>
      </c>
      <c r="F31" s="3">
        <f t="shared" si="4"/>
        <v>1942</v>
      </c>
      <c r="G31" s="3">
        <f t="shared" si="4"/>
        <v>1943</v>
      </c>
      <c r="H31" s="3">
        <f t="shared" si="4"/>
        <v>1944</v>
      </c>
      <c r="I31" s="3">
        <f t="shared" si="4"/>
        <v>1945</v>
      </c>
      <c r="J31" s="3">
        <f t="shared" si="4"/>
        <v>1946</v>
      </c>
      <c r="K31" s="3">
        <f t="shared" si="4"/>
        <v>1947</v>
      </c>
      <c r="L31" s="3">
        <f t="shared" si="4"/>
        <v>1948</v>
      </c>
      <c r="M31" s="3">
        <f t="shared" si="4"/>
        <v>1949</v>
      </c>
      <c r="N31" s="3">
        <f t="shared" si="4"/>
        <v>1950</v>
      </c>
      <c r="O31" s="3">
        <f t="shared" si="4"/>
        <v>1951</v>
      </c>
      <c r="P31" s="3">
        <f t="shared" si="4"/>
        <v>1952</v>
      </c>
      <c r="Q31" s="3">
        <f t="shared" si="4"/>
        <v>1953</v>
      </c>
      <c r="R31" s="3">
        <f t="shared" si="4"/>
        <v>1954</v>
      </c>
      <c r="S31" s="3">
        <f t="shared" si="4"/>
        <v>1955</v>
      </c>
      <c r="T31" s="3">
        <f t="shared" si="4"/>
        <v>1956</v>
      </c>
      <c r="U31" s="3">
        <f t="shared" si="4"/>
        <v>1957</v>
      </c>
      <c r="V31" s="3">
        <f t="shared" si="4"/>
        <v>1958</v>
      </c>
      <c r="W31" s="3">
        <f t="shared" si="4"/>
        <v>1959</v>
      </c>
      <c r="X31" s="3"/>
      <c r="Y31" s="3"/>
      <c r="Z31" s="3"/>
      <c r="AA31" s="3"/>
      <c r="AB31" s="3"/>
      <c r="AC31" s="3"/>
      <c r="AD31" s="3"/>
      <c r="AE31" s="3"/>
      <c r="AF31" s="3"/>
      <c r="AG31" s="3"/>
      <c r="AH31" s="3"/>
      <c r="AI31" s="3"/>
      <c r="AJ31" s="3"/>
      <c r="AK31" s="3"/>
      <c r="AL31" s="3"/>
      <c r="AM31" s="3"/>
      <c r="AN31" s="3"/>
      <c r="AO31" s="3"/>
      <c r="AP31" s="3"/>
      <c r="AQ31" s="3"/>
      <c r="AR31" s="3"/>
      <c r="AS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row>
    <row r="32" spans="2:108" x14ac:dyDescent="0.25">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row>
    <row r="33" spans="2:83" x14ac:dyDescent="0.25">
      <c r="B33" s="12"/>
      <c r="C33" t="s">
        <v>191</v>
      </c>
      <c r="D33" s="3">
        <v>1</v>
      </c>
      <c r="E33" s="3"/>
      <c r="F33" s="3"/>
      <c r="G33" s="3">
        <v>1</v>
      </c>
      <c r="H33" s="3"/>
      <c r="I33" s="3"/>
      <c r="J33" s="3"/>
      <c r="K33" s="3"/>
      <c r="L33" s="3"/>
      <c r="M33" s="3"/>
      <c r="N33" s="3"/>
      <c r="O33" s="3"/>
      <c r="P33" s="3"/>
      <c r="Q33" s="3"/>
      <c r="R33" s="3"/>
      <c r="S33" s="3"/>
      <c r="T33" s="3"/>
      <c r="U33" s="3"/>
      <c r="V33" s="3"/>
      <c r="W33" s="3"/>
      <c r="X33" s="3"/>
      <c r="Y33" s="3">
        <f t="shared" ref="Y33:Y45" si="5">SUM(D33:W33)</f>
        <v>2</v>
      </c>
      <c r="Z33" s="3"/>
      <c r="AA33" s="3"/>
      <c r="AB33" s="3"/>
      <c r="AC33" s="3"/>
      <c r="AD33" s="3"/>
      <c r="AE33" s="3"/>
      <c r="AF33" s="3"/>
      <c r="AG33" s="3"/>
      <c r="AH33" s="3"/>
      <c r="AI33" s="3"/>
      <c r="AJ33" s="3"/>
      <c r="AK33" s="3"/>
      <c r="AL33" s="3"/>
      <c r="AM33" s="3"/>
      <c r="AN33" s="3"/>
      <c r="AO33" s="3"/>
      <c r="AP33" s="3"/>
      <c r="AQ33" s="3"/>
      <c r="AR33" s="3"/>
      <c r="AS33" s="3"/>
    </row>
    <row r="34" spans="2:83" x14ac:dyDescent="0.25">
      <c r="C34" t="s">
        <v>192</v>
      </c>
      <c r="D34" s="3"/>
      <c r="E34" s="3"/>
      <c r="F34" s="3"/>
      <c r="G34" s="3"/>
      <c r="H34" s="3"/>
      <c r="I34" s="3"/>
      <c r="J34" s="3"/>
      <c r="K34" s="3"/>
      <c r="L34" s="3"/>
      <c r="M34" s="3"/>
      <c r="N34" s="3"/>
      <c r="O34" s="3"/>
      <c r="P34" s="3">
        <v>1</v>
      </c>
      <c r="Q34" s="3"/>
      <c r="R34" s="3">
        <v>2</v>
      </c>
      <c r="S34" s="3">
        <v>1</v>
      </c>
      <c r="T34" s="3">
        <v>4</v>
      </c>
      <c r="U34" s="3">
        <v>4</v>
      </c>
      <c r="V34" s="3">
        <v>3</v>
      </c>
      <c r="W34" s="3">
        <v>4</v>
      </c>
      <c r="X34" s="3"/>
      <c r="Y34" s="3">
        <f t="shared" si="5"/>
        <v>19</v>
      </c>
      <c r="Z34" s="3"/>
      <c r="AA34" s="3"/>
      <c r="AB34" s="3"/>
      <c r="AC34" s="3"/>
      <c r="AD34" s="3"/>
      <c r="AE34" s="3"/>
      <c r="AF34" s="3"/>
      <c r="AG34" s="3"/>
      <c r="AH34" s="3"/>
      <c r="AI34" s="3"/>
      <c r="AJ34" s="3"/>
      <c r="AK34" s="3"/>
      <c r="AL34" s="3"/>
      <c r="AM34" s="3"/>
      <c r="AN34" s="3"/>
      <c r="AO34" s="3"/>
      <c r="AP34" s="3"/>
      <c r="AQ34" s="3"/>
      <c r="AR34" s="3"/>
      <c r="AS34" s="3"/>
    </row>
    <row r="35" spans="2:83" x14ac:dyDescent="0.25">
      <c r="C35" t="s">
        <v>201</v>
      </c>
      <c r="D35" s="3"/>
      <c r="E35" s="3" t="s">
        <v>335</v>
      </c>
      <c r="F35" s="3"/>
      <c r="G35" s="3"/>
      <c r="H35" s="3"/>
      <c r="I35" s="3"/>
      <c r="J35" s="3" t="s">
        <v>335</v>
      </c>
      <c r="K35" s="3"/>
      <c r="L35" s="3"/>
      <c r="M35" s="3"/>
      <c r="N35" s="3"/>
      <c r="O35" s="3"/>
      <c r="P35" s="3"/>
      <c r="Q35" s="3" t="s">
        <v>335</v>
      </c>
      <c r="R35" s="3"/>
      <c r="S35" s="3"/>
      <c r="T35" s="3"/>
      <c r="U35" s="3"/>
      <c r="V35" s="3"/>
      <c r="W35" s="3"/>
      <c r="X35" s="3"/>
      <c r="Y35" s="3">
        <f t="shared" si="5"/>
        <v>0</v>
      </c>
      <c r="Z35" s="3"/>
      <c r="AA35" s="3"/>
      <c r="AB35" s="3"/>
      <c r="AC35" s="3"/>
      <c r="AD35" s="3"/>
      <c r="AE35" s="3"/>
      <c r="AF35" s="3"/>
      <c r="AG35" s="3"/>
      <c r="AH35" s="3"/>
      <c r="AI35" s="3"/>
      <c r="AJ35" s="3"/>
      <c r="AK35" s="3"/>
      <c r="AL35" s="3"/>
      <c r="AM35" s="3"/>
      <c r="AN35" s="3"/>
      <c r="AO35" s="3"/>
      <c r="AP35" s="3"/>
      <c r="AQ35" s="3"/>
      <c r="AR35" s="3"/>
      <c r="AS35" s="3"/>
      <c r="AW35" s="3"/>
    </row>
    <row r="36" spans="2:83" x14ac:dyDescent="0.25">
      <c r="C36" t="s">
        <v>193</v>
      </c>
      <c r="D36" s="3"/>
      <c r="E36" s="3" t="s">
        <v>310</v>
      </c>
      <c r="F36" s="3"/>
      <c r="G36" s="3"/>
      <c r="H36" s="3"/>
      <c r="I36" s="3"/>
      <c r="J36" s="3" t="s">
        <v>310</v>
      </c>
      <c r="K36" s="3"/>
      <c r="L36" s="3">
        <v>2</v>
      </c>
      <c r="M36" s="3">
        <v>1</v>
      </c>
      <c r="N36" s="3"/>
      <c r="O36" s="3"/>
      <c r="P36" s="3"/>
      <c r="Q36" s="3" t="s">
        <v>310</v>
      </c>
      <c r="R36" s="3"/>
      <c r="S36" s="3"/>
      <c r="T36" s="3"/>
      <c r="U36" s="3"/>
      <c r="V36" s="3">
        <v>1</v>
      </c>
      <c r="W36" s="3">
        <v>1</v>
      </c>
      <c r="X36" s="3"/>
      <c r="Y36" s="38">
        <f t="shared" si="5"/>
        <v>5</v>
      </c>
      <c r="Z36" s="3"/>
      <c r="AA36" s="3"/>
      <c r="AB36" s="3"/>
      <c r="AC36" s="3"/>
      <c r="AD36" s="3"/>
      <c r="AE36" s="3"/>
      <c r="AF36" s="3"/>
      <c r="AG36" s="3"/>
      <c r="AH36" s="3"/>
      <c r="AI36" s="3"/>
      <c r="AJ36" s="3"/>
      <c r="AK36" s="3"/>
      <c r="AL36" s="3"/>
      <c r="AM36" s="3"/>
      <c r="AN36" s="3"/>
      <c r="AO36" s="3"/>
      <c r="AP36" s="3"/>
      <c r="AQ36" s="3"/>
      <c r="AR36" s="3"/>
      <c r="AS36" s="38"/>
      <c r="AW36" s="38"/>
      <c r="CE36">
        <v>3</v>
      </c>
    </row>
    <row r="37" spans="2:83" x14ac:dyDescent="0.25">
      <c r="C37" t="s">
        <v>194</v>
      </c>
      <c r="D37" s="3">
        <v>2</v>
      </c>
      <c r="E37" s="3"/>
      <c r="F37" s="3">
        <v>1</v>
      </c>
      <c r="G37" s="3">
        <v>2</v>
      </c>
      <c r="H37" s="3">
        <v>3</v>
      </c>
      <c r="I37" s="3">
        <v>3</v>
      </c>
      <c r="J37" s="3"/>
      <c r="K37" s="3">
        <v>3</v>
      </c>
      <c r="L37" s="3">
        <v>2</v>
      </c>
      <c r="M37" s="3">
        <v>3</v>
      </c>
      <c r="N37" s="3">
        <v>3</v>
      </c>
      <c r="O37" s="3">
        <v>2</v>
      </c>
      <c r="P37" s="3">
        <v>2</v>
      </c>
      <c r="Q37" s="3"/>
      <c r="R37" s="3">
        <v>2</v>
      </c>
      <c r="S37" s="3">
        <v>2</v>
      </c>
      <c r="T37" s="3">
        <v>4</v>
      </c>
      <c r="U37" s="3">
        <v>4</v>
      </c>
      <c r="V37" s="3">
        <v>4</v>
      </c>
      <c r="W37" s="3">
        <v>4</v>
      </c>
      <c r="X37" s="3"/>
      <c r="Y37" s="3">
        <f t="shared" si="5"/>
        <v>46</v>
      </c>
      <c r="Z37" s="3"/>
      <c r="AA37" s="3"/>
      <c r="AB37" s="3"/>
      <c r="AC37" s="3"/>
      <c r="AD37" s="3"/>
      <c r="AE37" s="3"/>
      <c r="AF37" s="3"/>
      <c r="AG37" s="3"/>
      <c r="AH37" s="3"/>
      <c r="AI37" s="3"/>
      <c r="AJ37" s="3"/>
      <c r="AK37" s="3"/>
      <c r="AL37" s="3"/>
      <c r="AM37" s="3"/>
      <c r="AN37" s="3"/>
      <c r="AO37" s="3"/>
      <c r="AP37" s="3"/>
      <c r="AQ37" s="3"/>
      <c r="AR37" s="3"/>
      <c r="AS37" s="3"/>
    </row>
    <row r="38" spans="2:83" x14ac:dyDescent="0.25">
      <c r="C38" t="s">
        <v>195</v>
      </c>
      <c r="D38" s="3">
        <v>6</v>
      </c>
      <c r="E38" s="3"/>
      <c r="F38" s="3">
        <v>7</v>
      </c>
      <c r="G38" s="3">
        <v>9</v>
      </c>
      <c r="H38" s="3">
        <v>12</v>
      </c>
      <c r="I38" s="3">
        <v>12</v>
      </c>
      <c r="J38" s="3"/>
      <c r="K38" s="3">
        <v>9</v>
      </c>
      <c r="L38" s="3">
        <v>9</v>
      </c>
      <c r="M38" s="3">
        <v>9</v>
      </c>
      <c r="N38" s="3">
        <v>13</v>
      </c>
      <c r="O38" s="3">
        <v>13</v>
      </c>
      <c r="P38" s="3">
        <v>16</v>
      </c>
      <c r="Q38" s="3"/>
      <c r="R38" s="3">
        <v>19</v>
      </c>
      <c r="S38" s="3">
        <v>14</v>
      </c>
      <c r="T38" s="3">
        <v>17</v>
      </c>
      <c r="U38" s="3">
        <v>16</v>
      </c>
      <c r="V38" s="3">
        <v>16</v>
      </c>
      <c r="W38" s="3">
        <v>17</v>
      </c>
      <c r="X38" s="3"/>
      <c r="Y38" s="3">
        <f t="shared" si="5"/>
        <v>214</v>
      </c>
      <c r="Z38" s="3"/>
      <c r="AA38" s="3"/>
      <c r="AB38" s="3"/>
      <c r="AC38" s="3"/>
      <c r="AD38" s="3"/>
      <c r="AE38" s="3"/>
      <c r="AF38" s="3"/>
      <c r="AG38" s="3"/>
      <c r="AH38" s="3"/>
      <c r="AI38" s="3"/>
      <c r="AJ38" s="3"/>
      <c r="AK38" s="3"/>
      <c r="AL38" s="3"/>
      <c r="AM38" s="3"/>
      <c r="AN38" s="3"/>
      <c r="AO38" s="3"/>
      <c r="AP38" s="3"/>
      <c r="AQ38" s="3"/>
      <c r="AR38" s="3"/>
      <c r="AS38" s="3"/>
    </row>
    <row r="39" spans="2:83" x14ac:dyDescent="0.25">
      <c r="C39" t="s">
        <v>196</v>
      </c>
      <c r="D39" s="3"/>
      <c r="E39" s="3"/>
      <c r="F39" s="3"/>
      <c r="G39" s="3"/>
      <c r="H39" s="3"/>
      <c r="I39" s="3"/>
      <c r="J39" s="3"/>
      <c r="K39" s="3">
        <v>1</v>
      </c>
      <c r="L39" s="3"/>
      <c r="M39" s="3"/>
      <c r="N39" s="3">
        <v>1</v>
      </c>
      <c r="O39" s="3"/>
      <c r="P39" s="3"/>
      <c r="Q39" s="3"/>
      <c r="R39" s="3"/>
      <c r="S39" s="3"/>
      <c r="T39" s="3"/>
      <c r="U39" s="3">
        <v>1</v>
      </c>
      <c r="V39" s="3"/>
      <c r="W39" s="3"/>
      <c r="X39" s="3"/>
      <c r="Y39" s="3">
        <f t="shared" si="5"/>
        <v>3</v>
      </c>
      <c r="Z39" s="3"/>
      <c r="AA39" s="3"/>
      <c r="AB39" s="3"/>
      <c r="AC39" s="3"/>
      <c r="AD39" s="3"/>
      <c r="AE39" s="3"/>
      <c r="AF39" s="3"/>
      <c r="AG39" s="3"/>
      <c r="AH39" s="3"/>
      <c r="AI39" s="3"/>
      <c r="AJ39" s="3"/>
      <c r="AK39" s="3"/>
      <c r="AL39" s="3"/>
      <c r="AM39" s="3"/>
      <c r="AN39" s="3"/>
      <c r="AO39" s="3"/>
      <c r="AP39" s="3"/>
      <c r="AQ39" s="3"/>
      <c r="AR39" s="3"/>
      <c r="AS39" s="3"/>
      <c r="AX39" s="3"/>
      <c r="AY39" s="3"/>
      <c r="AZ39" s="3"/>
      <c r="BA39" s="3"/>
      <c r="BB39" s="3"/>
      <c r="BC39" s="3"/>
      <c r="BD39" s="3"/>
      <c r="BE39" s="3"/>
      <c r="BF39" s="3"/>
    </row>
    <row r="40" spans="2:83" x14ac:dyDescent="0.25">
      <c r="C40" t="s">
        <v>197</v>
      </c>
      <c r="D40" s="13"/>
      <c r="E40" s="3"/>
      <c r="F40" s="3">
        <v>1</v>
      </c>
      <c r="G40" s="3">
        <v>1</v>
      </c>
      <c r="H40" s="3">
        <v>1</v>
      </c>
      <c r="I40" s="3">
        <v>1</v>
      </c>
      <c r="J40" s="3"/>
      <c r="K40" s="3">
        <v>1</v>
      </c>
      <c r="L40" s="3">
        <v>1</v>
      </c>
      <c r="M40" s="3">
        <v>2</v>
      </c>
      <c r="N40" s="3">
        <v>1</v>
      </c>
      <c r="O40" s="3">
        <v>1</v>
      </c>
      <c r="P40" s="3">
        <v>1</v>
      </c>
      <c r="Q40" s="3"/>
      <c r="R40" s="3">
        <v>1</v>
      </c>
      <c r="S40" s="3">
        <v>2</v>
      </c>
      <c r="T40" s="3">
        <v>3</v>
      </c>
      <c r="U40" s="3">
        <v>3</v>
      </c>
      <c r="V40" s="3">
        <v>1</v>
      </c>
      <c r="W40" s="3">
        <v>3</v>
      </c>
      <c r="X40" s="3"/>
      <c r="Y40" s="38">
        <f t="shared" si="5"/>
        <v>24</v>
      </c>
      <c r="Z40" s="3"/>
      <c r="AA40" s="3"/>
      <c r="AB40" s="3"/>
      <c r="AC40" s="3"/>
      <c r="AD40" s="3"/>
      <c r="AE40" s="3"/>
      <c r="AF40" s="3"/>
      <c r="AG40" s="3"/>
      <c r="AH40" s="3"/>
      <c r="AI40" s="3"/>
      <c r="AJ40" s="3"/>
      <c r="AK40" s="3"/>
      <c r="AL40" s="3"/>
      <c r="AM40" s="3"/>
      <c r="AN40" s="3"/>
      <c r="AO40" s="3"/>
      <c r="AP40" s="3"/>
      <c r="AQ40" s="3"/>
      <c r="AR40" s="3"/>
      <c r="AS40" s="38"/>
      <c r="AX40" s="3"/>
      <c r="AY40" s="3"/>
      <c r="AZ40" s="3"/>
      <c r="BA40" s="3"/>
      <c r="BB40" s="3"/>
      <c r="BC40" s="3"/>
      <c r="BD40" s="3"/>
      <c r="BE40" s="3"/>
      <c r="BF40" s="3"/>
    </row>
    <row r="41" spans="2:83" x14ac:dyDescent="0.25">
      <c r="C41" t="s">
        <v>198</v>
      </c>
      <c r="D41" s="3"/>
      <c r="E41" s="3"/>
      <c r="F41" s="3"/>
      <c r="G41" s="3"/>
      <c r="H41" s="3"/>
      <c r="I41" s="3"/>
      <c r="J41" s="3"/>
      <c r="K41" s="3"/>
      <c r="L41" s="3"/>
      <c r="M41" s="3"/>
      <c r="N41" s="3"/>
      <c r="O41" s="3"/>
      <c r="P41" s="3"/>
      <c r="Q41" s="3"/>
      <c r="R41" s="3"/>
      <c r="S41" s="3">
        <v>1</v>
      </c>
      <c r="T41" s="3">
        <v>1</v>
      </c>
      <c r="U41" s="3">
        <v>2</v>
      </c>
      <c r="V41" s="3">
        <v>2</v>
      </c>
      <c r="W41" s="3">
        <v>4</v>
      </c>
      <c r="X41" s="3"/>
      <c r="Y41" s="3">
        <f t="shared" si="5"/>
        <v>10</v>
      </c>
      <c r="Z41" s="3"/>
      <c r="AA41" s="3"/>
      <c r="AB41" s="3"/>
      <c r="AC41" s="3"/>
      <c r="AD41" s="3"/>
      <c r="AE41" s="3"/>
      <c r="AF41" s="3"/>
      <c r="AG41" s="3"/>
      <c r="AH41" s="3"/>
      <c r="AI41" s="3"/>
      <c r="AJ41" s="3"/>
      <c r="AK41" s="3"/>
      <c r="AL41" s="3"/>
      <c r="AM41" s="3"/>
      <c r="AN41" s="3"/>
      <c r="AO41" s="3"/>
      <c r="AP41" s="3"/>
      <c r="AQ41" s="3"/>
      <c r="AR41" s="3"/>
      <c r="AS41" s="3"/>
      <c r="AX41" s="3"/>
      <c r="AY41" s="3"/>
      <c r="AZ41" s="3"/>
      <c r="BA41" s="3"/>
      <c r="BB41" s="3"/>
      <c r="BC41" s="3"/>
      <c r="BD41" s="3"/>
      <c r="BE41" s="3"/>
      <c r="BF41" s="3"/>
    </row>
    <row r="42" spans="2:83" x14ac:dyDescent="0.25">
      <c r="C42" t="s">
        <v>199</v>
      </c>
      <c r="D42" s="3"/>
      <c r="E42" s="3"/>
      <c r="F42" s="3"/>
      <c r="G42" s="3"/>
      <c r="H42" s="3"/>
      <c r="I42" s="3"/>
      <c r="J42" s="3"/>
      <c r="K42" s="3"/>
      <c r="L42" s="3"/>
      <c r="M42" s="3"/>
      <c r="N42" s="3"/>
      <c r="O42" s="3"/>
      <c r="P42" s="3"/>
      <c r="Q42" s="3"/>
      <c r="R42" s="3"/>
      <c r="S42" s="3"/>
      <c r="T42" s="3"/>
      <c r="U42" s="3">
        <v>2</v>
      </c>
      <c r="V42" s="3">
        <v>3</v>
      </c>
      <c r="W42" s="3">
        <v>3</v>
      </c>
      <c r="X42" s="3"/>
      <c r="Y42" s="3">
        <f t="shared" si="5"/>
        <v>8</v>
      </c>
      <c r="Z42" s="3"/>
      <c r="AA42" s="3"/>
      <c r="AB42" s="3"/>
      <c r="AC42" s="3"/>
      <c r="AD42" s="3"/>
      <c r="AE42" s="3"/>
      <c r="AF42" s="3"/>
      <c r="AG42" s="3"/>
      <c r="AH42" s="3"/>
      <c r="AI42" s="3"/>
      <c r="AJ42" s="3"/>
      <c r="AK42" s="3"/>
      <c r="AL42" s="3"/>
      <c r="AM42" s="3"/>
      <c r="AN42" s="3"/>
      <c r="AO42" s="3"/>
      <c r="AP42" s="3"/>
      <c r="AQ42" s="3"/>
      <c r="AR42" s="3"/>
      <c r="AS42" s="3"/>
      <c r="AX42" s="3"/>
      <c r="AY42" s="3"/>
      <c r="AZ42" s="3"/>
      <c r="BA42" s="3"/>
      <c r="BB42" s="3"/>
      <c r="BC42" s="3"/>
      <c r="BD42" s="3"/>
      <c r="BE42" s="3"/>
      <c r="BF42" s="3"/>
    </row>
    <row r="43" spans="2:83" x14ac:dyDescent="0.25">
      <c r="C43" t="s">
        <v>202</v>
      </c>
      <c r="D43" s="3"/>
      <c r="E43" s="3"/>
      <c r="F43" s="3"/>
      <c r="G43" s="3"/>
      <c r="H43" s="3"/>
      <c r="I43" s="3"/>
      <c r="J43" s="3"/>
      <c r="K43" s="3"/>
      <c r="L43" s="3"/>
      <c r="M43" s="3"/>
      <c r="N43" s="3"/>
      <c r="O43" s="3"/>
      <c r="P43" s="3"/>
      <c r="Q43" s="3"/>
      <c r="R43" s="3"/>
      <c r="S43" s="3"/>
      <c r="T43" s="3"/>
      <c r="U43" s="3"/>
      <c r="V43" s="3"/>
      <c r="W43" s="3"/>
      <c r="X43" s="3"/>
      <c r="Y43" s="3">
        <f t="shared" si="5"/>
        <v>0</v>
      </c>
      <c r="Z43" s="3"/>
      <c r="AA43" s="3"/>
      <c r="AB43" s="3"/>
      <c r="AC43" s="3"/>
      <c r="AD43" s="3"/>
      <c r="AE43" s="3"/>
      <c r="AF43" s="3"/>
      <c r="AG43" s="3"/>
      <c r="AH43" s="3"/>
      <c r="AI43" s="3"/>
      <c r="AJ43" s="3"/>
      <c r="AK43" s="3"/>
      <c r="AL43" s="3"/>
      <c r="AM43" s="3"/>
      <c r="AN43" s="3"/>
      <c r="AO43" s="3"/>
      <c r="AP43" s="3"/>
      <c r="AQ43" s="3"/>
      <c r="AR43" s="3"/>
      <c r="AS43" s="3"/>
      <c r="AT43" s="3"/>
      <c r="AX43" s="3"/>
      <c r="AY43" s="3"/>
      <c r="AZ43" s="3"/>
      <c r="BA43" s="3"/>
      <c r="BB43" s="3"/>
      <c r="BC43" s="3"/>
      <c r="BD43" s="3"/>
      <c r="BE43" s="3"/>
      <c r="BF43" s="3"/>
    </row>
    <row r="44" spans="2:83" x14ac:dyDescent="0.25">
      <c r="C44" t="s">
        <v>404</v>
      </c>
      <c r="D44" s="3"/>
      <c r="E44" s="3"/>
      <c r="F44" s="3"/>
      <c r="G44" s="3"/>
      <c r="H44" s="3"/>
      <c r="I44" s="3"/>
      <c r="J44" s="3"/>
      <c r="K44" s="3"/>
      <c r="L44" s="3"/>
      <c r="M44" s="3"/>
      <c r="N44" s="3"/>
      <c r="O44" s="3"/>
      <c r="P44" s="3"/>
      <c r="Q44" s="3"/>
      <c r="R44" s="3"/>
      <c r="S44" s="3"/>
      <c r="T44" s="3"/>
      <c r="U44" s="3"/>
      <c r="V44" s="3"/>
      <c r="W44" s="3"/>
      <c r="X44" s="3"/>
      <c r="Y44" s="3">
        <f t="shared" si="5"/>
        <v>0</v>
      </c>
      <c r="Z44" s="3"/>
      <c r="AA44" s="3"/>
      <c r="AB44" s="3"/>
      <c r="AC44" s="3"/>
      <c r="AD44" s="3"/>
      <c r="AE44" s="3"/>
      <c r="AF44" s="3"/>
      <c r="AG44" s="3"/>
      <c r="AH44" s="3"/>
      <c r="AI44" s="3"/>
      <c r="AJ44" s="3"/>
      <c r="AK44" s="3"/>
      <c r="AL44" s="3"/>
      <c r="AM44" s="3"/>
      <c r="AN44" s="3"/>
      <c r="AO44" s="3"/>
      <c r="AP44" s="3"/>
      <c r="AQ44" s="3"/>
      <c r="AR44" s="3"/>
      <c r="AS44" s="3"/>
      <c r="AT44" s="3"/>
      <c r="AX44" s="3"/>
      <c r="AY44" s="3"/>
      <c r="AZ44" s="3"/>
      <c r="BA44" s="3"/>
      <c r="BB44" s="3"/>
      <c r="BC44" s="3"/>
      <c r="BD44" s="3"/>
      <c r="BE44" s="3"/>
      <c r="BF44" s="3"/>
    </row>
    <row r="45" spans="2:83" x14ac:dyDescent="0.25">
      <c r="C45" t="s">
        <v>204</v>
      </c>
      <c r="D45" s="3"/>
      <c r="E45" s="3"/>
      <c r="F45" s="3"/>
      <c r="G45" s="3"/>
      <c r="H45" s="3"/>
      <c r="I45" s="3"/>
      <c r="J45" s="3"/>
      <c r="K45" s="3"/>
      <c r="L45" s="3"/>
      <c r="M45" s="3"/>
      <c r="N45" s="3"/>
      <c r="O45" s="3"/>
      <c r="P45" s="3"/>
      <c r="Q45" s="3"/>
      <c r="R45" s="3"/>
      <c r="S45" s="3"/>
      <c r="T45" s="3"/>
      <c r="U45" s="3"/>
      <c r="V45" s="3"/>
      <c r="W45" s="3"/>
      <c r="X45" s="3"/>
      <c r="Y45" s="3">
        <f t="shared" si="5"/>
        <v>0</v>
      </c>
      <c r="Z45" s="3"/>
      <c r="AA45" s="3"/>
      <c r="AB45" s="3"/>
      <c r="AC45" s="3"/>
      <c r="AD45" s="3"/>
      <c r="AE45" s="3"/>
      <c r="AF45" s="3"/>
      <c r="AG45" s="3"/>
      <c r="AH45" s="3"/>
      <c r="AI45" s="3"/>
      <c r="AJ45" s="3"/>
      <c r="AK45" s="3"/>
      <c r="AL45" s="3"/>
      <c r="AM45" s="3"/>
      <c r="AN45" s="3"/>
      <c r="AO45" s="3"/>
      <c r="AP45" s="3"/>
      <c r="AQ45" s="3"/>
      <c r="AR45" s="3"/>
      <c r="AS45" s="3"/>
      <c r="AT45" s="3"/>
      <c r="AX45" s="3"/>
      <c r="AY45" s="3"/>
      <c r="AZ45" s="3"/>
      <c r="BA45" s="3"/>
      <c r="BB45" s="3"/>
      <c r="BC45" s="3"/>
      <c r="BD45" s="3"/>
      <c r="BE45" s="3"/>
      <c r="BF45" s="3"/>
    </row>
    <row r="46" spans="2:83" x14ac:dyDescent="0.25">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X46" s="3"/>
      <c r="AY46" s="3"/>
      <c r="AZ46" s="3"/>
      <c r="BA46" s="3"/>
      <c r="BB46" s="3"/>
      <c r="BC46" s="3"/>
      <c r="BD46" s="3"/>
      <c r="BE46" s="3"/>
      <c r="BF46" s="3"/>
    </row>
    <row r="47" spans="2:83" x14ac:dyDescent="0.25">
      <c r="C47" s="12" t="s">
        <v>200</v>
      </c>
      <c r="D47" s="3">
        <f>SUM(D33:D42)</f>
        <v>9</v>
      </c>
      <c r="E47" s="3">
        <f t="shared" ref="E47:W47" si="6">SUM(E33:E42)</f>
        <v>0</v>
      </c>
      <c r="F47" s="3">
        <f t="shared" si="6"/>
        <v>9</v>
      </c>
      <c r="G47" s="3">
        <f t="shared" si="6"/>
        <v>13</v>
      </c>
      <c r="H47" s="3">
        <f t="shared" si="6"/>
        <v>16</v>
      </c>
      <c r="I47" s="3">
        <f t="shared" si="6"/>
        <v>16</v>
      </c>
      <c r="J47" s="3">
        <f t="shared" si="6"/>
        <v>0</v>
      </c>
      <c r="K47" s="3">
        <f t="shared" si="6"/>
        <v>14</v>
      </c>
      <c r="L47" s="3">
        <f t="shared" si="6"/>
        <v>14</v>
      </c>
      <c r="M47" s="3">
        <f t="shared" si="6"/>
        <v>15</v>
      </c>
      <c r="N47" s="3">
        <f t="shared" si="6"/>
        <v>18</v>
      </c>
      <c r="O47" s="3">
        <f t="shared" si="6"/>
        <v>16</v>
      </c>
      <c r="P47" s="3">
        <f t="shared" si="6"/>
        <v>20</v>
      </c>
      <c r="Q47" s="3">
        <f t="shared" si="6"/>
        <v>0</v>
      </c>
      <c r="R47" s="3">
        <f t="shared" si="6"/>
        <v>24</v>
      </c>
      <c r="S47" s="3">
        <f t="shared" si="6"/>
        <v>20</v>
      </c>
      <c r="T47" s="3">
        <f t="shared" si="6"/>
        <v>29</v>
      </c>
      <c r="U47" s="3">
        <f t="shared" si="6"/>
        <v>32</v>
      </c>
      <c r="V47" s="3">
        <f t="shared" si="6"/>
        <v>30</v>
      </c>
      <c r="W47" s="3">
        <f t="shared" si="6"/>
        <v>36</v>
      </c>
      <c r="X47" s="3"/>
      <c r="Y47" s="3">
        <f>SUM(Y33:Y45)</f>
        <v>331</v>
      </c>
      <c r="AA47">
        <f>SUM(D47:W47)</f>
        <v>331</v>
      </c>
      <c r="AC47" s="3"/>
      <c r="AD47" s="3"/>
      <c r="AE47" s="3"/>
      <c r="AF47" s="3"/>
      <c r="AG47" s="3"/>
      <c r="AH47" s="3"/>
      <c r="AI47" s="3"/>
      <c r="AJ47" s="3"/>
      <c r="AK47" s="3"/>
      <c r="AL47" s="3"/>
      <c r="AM47" s="3"/>
      <c r="AN47" s="3"/>
      <c r="AO47" s="3"/>
      <c r="AP47" s="3"/>
      <c r="AQ47" s="3"/>
      <c r="AR47" s="3"/>
      <c r="AS47" s="3"/>
      <c r="AT47" s="3"/>
      <c r="AX47" s="3"/>
      <c r="AY47" s="3"/>
      <c r="AZ47" s="3"/>
      <c r="BA47" s="3"/>
      <c r="BB47" s="3"/>
      <c r="BC47" s="3"/>
      <c r="BD47" s="3"/>
      <c r="BE47" s="3"/>
      <c r="BF47" s="3"/>
    </row>
    <row r="48" spans="2:83" x14ac:dyDescent="0.25">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X48" s="3"/>
      <c r="AY48" s="3"/>
      <c r="AZ48" s="3"/>
      <c r="BA48" s="3"/>
      <c r="BB48" s="3"/>
      <c r="BC48" s="3"/>
      <c r="BD48" s="3"/>
      <c r="BE48" s="3"/>
      <c r="BF48" s="3"/>
    </row>
    <row r="49" spans="2:58" x14ac:dyDescent="0.25">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X49" s="3"/>
      <c r="AY49" s="3"/>
      <c r="AZ49" s="3"/>
      <c r="BA49" s="3"/>
      <c r="BB49" s="3"/>
      <c r="BC49" s="3"/>
      <c r="BD49" s="3"/>
      <c r="BE49" s="3"/>
      <c r="BF49" s="3"/>
    </row>
    <row r="50" spans="2:58"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X50" s="3"/>
      <c r="AY50" s="3"/>
      <c r="AZ50" s="3"/>
      <c r="BA50" s="3"/>
      <c r="BB50" s="3"/>
      <c r="BC50" s="3"/>
      <c r="BD50" s="3"/>
      <c r="BE50" s="3"/>
      <c r="BF50" s="3"/>
    </row>
    <row r="51" spans="2:58" x14ac:dyDescent="0.25">
      <c r="AX51" s="3"/>
      <c r="AY51" s="3"/>
      <c r="AZ51" s="3"/>
      <c r="BA51" s="3"/>
      <c r="BB51" s="3"/>
      <c r="BC51" s="3"/>
      <c r="BD51" s="3"/>
      <c r="BE51" s="3"/>
      <c r="BF51" s="3"/>
    </row>
    <row r="52" spans="2:58" x14ac:dyDescent="0.25">
      <c r="AX52" s="3"/>
      <c r="AY52" s="3"/>
      <c r="AZ52" s="3"/>
      <c r="BA52" s="3"/>
      <c r="BB52" s="3"/>
      <c r="BC52" s="3"/>
      <c r="BD52" s="3"/>
      <c r="BE52" s="3"/>
      <c r="BF52" s="3"/>
    </row>
    <row r="54" spans="2:58" x14ac:dyDescent="0.25">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row>
    <row r="55" spans="2:58" x14ac:dyDescent="0.25">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row>
    <row r="56" spans="2:58" x14ac:dyDescent="0.25">
      <c r="B56" s="12"/>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row>
    <row r="57" spans="2:58" x14ac:dyDescent="0.25">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2:58" x14ac:dyDescent="0.25">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2:58" x14ac:dyDescent="0.25">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row r="60" spans="2:58" x14ac:dyDescent="0.25">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row>
    <row r="61" spans="2:58" x14ac:dyDescent="0.25">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row>
    <row r="62" spans="2:58" x14ac:dyDescent="0.25">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row>
    <row r="63" spans="2:58" x14ac:dyDescent="0.25">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row>
    <row r="64" spans="2:58" x14ac:dyDescent="0.25">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row>
    <row r="65" spans="2:46" x14ac:dyDescent="0.25">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row>
    <row r="66" spans="2:46" x14ac:dyDescent="0.25">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row>
    <row r="67" spans="2:46" x14ac:dyDescent="0.25">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row>
    <row r="68" spans="2:46" x14ac:dyDescent="0.25">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row>
    <row r="69" spans="2:46" x14ac:dyDescent="0.25">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row>
    <row r="70" spans="2:46" x14ac:dyDescent="0.25">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row>
    <row r="73" spans="2:46" x14ac:dyDescent="0.25">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row>
    <row r="74" spans="2:46" x14ac:dyDescent="0.25">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row>
    <row r="75" spans="2:46" x14ac:dyDescent="0.25">
      <c r="B75" s="12"/>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3"/>
      <c r="AT75" s="3"/>
    </row>
    <row r="76" spans="2:46" x14ac:dyDescent="0.25">
      <c r="B76" s="12"/>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3"/>
      <c r="AT76" s="3"/>
    </row>
    <row r="77" spans="2:46" x14ac:dyDescent="0.25">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3"/>
      <c r="AT77" s="3"/>
    </row>
    <row r="78" spans="2:46" x14ac:dyDescent="0.25">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3"/>
      <c r="AT78" s="3"/>
    </row>
    <row r="79" spans="2:46" x14ac:dyDescent="0.25">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3"/>
      <c r="AT79" s="3"/>
    </row>
    <row r="80" spans="2:46" x14ac:dyDescent="0.25">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3"/>
      <c r="AT80" s="3"/>
    </row>
    <row r="81" spans="4:46" x14ac:dyDescent="0.25">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3"/>
      <c r="AT81" s="3"/>
    </row>
    <row r="82" spans="4:46" x14ac:dyDescent="0.25">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3"/>
      <c r="AT82" s="3"/>
    </row>
    <row r="83" spans="4:46" x14ac:dyDescent="0.25">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3"/>
      <c r="AT83" s="3"/>
    </row>
    <row r="84" spans="4:46" x14ac:dyDescent="0.25">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3"/>
      <c r="AT84" s="3"/>
    </row>
    <row r="85" spans="4:46" x14ac:dyDescent="0.25">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3"/>
      <c r="AT85" s="3"/>
    </row>
    <row r="86" spans="4:46" x14ac:dyDescent="0.25">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3"/>
      <c r="AT86" s="3"/>
    </row>
    <row r="87" spans="4:46" x14ac:dyDescent="0.25">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3"/>
      <c r="AT87" s="3"/>
    </row>
    <row r="88" spans="4:46" x14ac:dyDescent="0.25">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row>
    <row r="89" spans="4:46" x14ac:dyDescent="0.25">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row>
  </sheetData>
  <mergeCells count="1">
    <mergeCell ref="X8:AR8"/>
  </mergeCells>
  <phoneticPr fontId="3" type="noConversion"/>
  <pageMargins left="0.7" right="0.7" top="0.75" bottom="0.75" header="0.3" footer="0.3"/>
  <pageSetup scale="28"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333A-39E2-4033-86D7-31D1680C77E2}">
  <sheetPr>
    <pageSetUpPr fitToPage="1"/>
  </sheetPr>
  <dimension ref="B2:AE59"/>
  <sheetViews>
    <sheetView zoomScale="82" zoomScaleNormal="82" workbookViewId="0"/>
  </sheetViews>
  <sheetFormatPr defaultRowHeight="15" x14ac:dyDescent="0.25"/>
  <cols>
    <col min="2" max="2" width="4.85546875" customWidth="1"/>
    <col min="3" max="3" width="48.28515625" customWidth="1"/>
  </cols>
  <sheetData>
    <row r="2" spans="3:18" ht="18.75" x14ac:dyDescent="0.3">
      <c r="C2" s="1" t="s">
        <v>0</v>
      </c>
    </row>
    <row r="4" spans="3:18" ht="18.75" x14ac:dyDescent="0.3">
      <c r="C4" s="1" t="s">
        <v>358</v>
      </c>
    </row>
    <row r="5" spans="3:18" x14ac:dyDescent="0.25">
      <c r="C5" s="17" t="s">
        <v>377</v>
      </c>
    </row>
    <row r="6" spans="3:18" x14ac:dyDescent="0.25">
      <c r="C6" s="17" t="s">
        <v>314</v>
      </c>
    </row>
    <row r="7" spans="3:18" x14ac:dyDescent="0.25">
      <c r="C7" s="17"/>
    </row>
    <row r="8" spans="3:18" x14ac:dyDescent="0.25">
      <c r="C8" s="17"/>
      <c r="E8" s="6"/>
      <c r="F8" s="6"/>
      <c r="G8" s="6" t="s">
        <v>39</v>
      </c>
      <c r="K8" s="6" t="s">
        <v>46</v>
      </c>
      <c r="M8" s="6" t="s">
        <v>87</v>
      </c>
    </row>
    <row r="9" spans="3:18" x14ac:dyDescent="0.25">
      <c r="C9" t="s">
        <v>407</v>
      </c>
      <c r="D9" s="3">
        <v>1956</v>
      </c>
      <c r="E9" s="3">
        <f>D9+1</f>
        <v>1957</v>
      </c>
      <c r="F9" s="3">
        <f t="shared" ref="F9:P9" si="0">E9+1</f>
        <v>1958</v>
      </c>
      <c r="G9" s="3">
        <f t="shared" si="0"/>
        <v>1959</v>
      </c>
      <c r="H9" s="3">
        <f t="shared" si="0"/>
        <v>1960</v>
      </c>
      <c r="I9" s="3">
        <f t="shared" si="0"/>
        <v>1961</v>
      </c>
      <c r="J9" s="3">
        <f t="shared" si="0"/>
        <v>1962</v>
      </c>
      <c r="K9" s="3">
        <f t="shared" si="0"/>
        <v>1963</v>
      </c>
      <c r="L9" s="3">
        <f t="shared" si="0"/>
        <v>1964</v>
      </c>
      <c r="M9" s="3">
        <f t="shared" si="0"/>
        <v>1965</v>
      </c>
      <c r="N9" s="3">
        <f t="shared" si="0"/>
        <v>1966</v>
      </c>
      <c r="O9" s="3">
        <f t="shared" si="0"/>
        <v>1967</v>
      </c>
      <c r="P9" s="3">
        <f t="shared" si="0"/>
        <v>1968</v>
      </c>
      <c r="Q9" s="3"/>
    </row>
    <row r="10" spans="3:18" x14ac:dyDescent="0.25">
      <c r="C10" t="s">
        <v>408</v>
      </c>
      <c r="D10" s="3" t="s">
        <v>58</v>
      </c>
      <c r="E10" s="3" t="s">
        <v>154</v>
      </c>
      <c r="F10" s="3" t="s">
        <v>59</v>
      </c>
      <c r="G10" s="3" t="s">
        <v>160</v>
      </c>
      <c r="H10" s="3" t="s">
        <v>61</v>
      </c>
      <c r="I10" s="3" t="s">
        <v>62</v>
      </c>
      <c r="J10" s="3" t="s">
        <v>166</v>
      </c>
      <c r="K10" s="3" t="s">
        <v>167</v>
      </c>
      <c r="L10" s="3" t="s">
        <v>169</v>
      </c>
      <c r="M10" s="3" t="s">
        <v>172</v>
      </c>
      <c r="N10" s="3" t="s">
        <v>175</v>
      </c>
      <c r="O10" s="3" t="s">
        <v>178</v>
      </c>
      <c r="P10" s="3" t="s">
        <v>182</v>
      </c>
    </row>
    <row r="11" spans="3:18" x14ac:dyDescent="0.25">
      <c r="D11" s="3" t="s">
        <v>152</v>
      </c>
      <c r="E11" s="3" t="s">
        <v>155</v>
      </c>
      <c r="F11" s="3" t="s">
        <v>156</v>
      </c>
      <c r="G11" s="3" t="s">
        <v>161</v>
      </c>
      <c r="H11" s="3" t="s">
        <v>163</v>
      </c>
      <c r="I11" s="3" t="s">
        <v>164</v>
      </c>
      <c r="J11" s="3" t="s">
        <v>165</v>
      </c>
      <c r="K11" s="3" t="s">
        <v>168</v>
      </c>
      <c r="L11" s="18" t="s">
        <v>170</v>
      </c>
      <c r="M11" s="18" t="s">
        <v>171</v>
      </c>
      <c r="N11" s="18" t="s">
        <v>174</v>
      </c>
      <c r="O11" s="18" t="s">
        <v>177</v>
      </c>
      <c r="P11" s="18" t="s">
        <v>181</v>
      </c>
      <c r="R11" s="3" t="s">
        <v>200</v>
      </c>
    </row>
    <row r="12" spans="3:18" x14ac:dyDescent="0.25">
      <c r="D12" s="3"/>
      <c r="E12" s="3"/>
      <c r="F12" s="3"/>
      <c r="G12" s="5"/>
      <c r="H12" s="5"/>
      <c r="I12" s="5"/>
    </row>
    <row r="13" spans="3:18" x14ac:dyDescent="0.25">
      <c r="C13" t="s">
        <v>4</v>
      </c>
      <c r="D13" s="34" t="s">
        <v>21</v>
      </c>
      <c r="E13" s="3"/>
      <c r="F13" s="34" t="s">
        <v>21</v>
      </c>
      <c r="G13" s="67" t="s">
        <v>21</v>
      </c>
      <c r="H13" s="4" t="s">
        <v>21</v>
      </c>
      <c r="I13" s="4" t="s">
        <v>21</v>
      </c>
      <c r="J13" s="4" t="s">
        <v>21</v>
      </c>
      <c r="K13" s="4" t="s">
        <v>21</v>
      </c>
      <c r="L13" s="4" t="s">
        <v>21</v>
      </c>
      <c r="M13" s="4" t="s">
        <v>21</v>
      </c>
      <c r="N13" s="4" t="s">
        <v>21</v>
      </c>
      <c r="O13" s="34" t="s">
        <v>21</v>
      </c>
      <c r="P13" s="34" t="s">
        <v>21</v>
      </c>
      <c r="R13" s="3">
        <f>COUNTIF(D13:P13, "=ü")+COUNTIF(D13:P13,"=on file")-1</f>
        <v>11</v>
      </c>
    </row>
    <row r="14" spans="3:18" x14ac:dyDescent="0.25">
      <c r="C14" t="s">
        <v>16</v>
      </c>
      <c r="D14" s="4"/>
      <c r="E14" s="67" t="s">
        <v>21</v>
      </c>
      <c r="F14" s="67" t="s">
        <v>21</v>
      </c>
      <c r="G14" s="67" t="s">
        <v>21</v>
      </c>
      <c r="H14" s="4" t="s">
        <v>21</v>
      </c>
      <c r="I14" s="4" t="s">
        <v>21</v>
      </c>
      <c r="J14" s="4" t="s">
        <v>21</v>
      </c>
      <c r="K14" s="4" t="s">
        <v>21</v>
      </c>
      <c r="L14" s="4" t="s">
        <v>21</v>
      </c>
      <c r="M14" s="4" t="s">
        <v>21</v>
      </c>
      <c r="N14" s="4" t="s">
        <v>21</v>
      </c>
      <c r="O14" s="34" t="s">
        <v>21</v>
      </c>
      <c r="P14" s="34" t="s">
        <v>21</v>
      </c>
      <c r="R14" s="3">
        <f>COUNTIF(D14:P14, "=ü")+COUNTIF(D14:P14,"=on file")-3</f>
        <v>9</v>
      </c>
    </row>
    <row r="15" spans="3:18" x14ac:dyDescent="0.25">
      <c r="C15" t="s">
        <v>189</v>
      </c>
      <c r="D15" s="4"/>
      <c r="E15" s="67" t="s">
        <v>21</v>
      </c>
      <c r="F15" s="4"/>
      <c r="G15" s="4"/>
      <c r="H15" s="4"/>
      <c r="I15" s="4"/>
      <c r="J15" s="4"/>
      <c r="K15" s="4"/>
      <c r="L15" s="4"/>
      <c r="M15" s="4"/>
      <c r="N15" s="4"/>
      <c r="O15" s="4"/>
      <c r="P15" s="4"/>
      <c r="R15" s="3">
        <f>COUNTIF(D15:P15, "=ü")+COUNTIF(D15:P15,"=on file")-1</f>
        <v>0</v>
      </c>
    </row>
    <row r="16" spans="3:18" x14ac:dyDescent="0.25">
      <c r="C16" t="s">
        <v>562</v>
      </c>
      <c r="D16" s="4"/>
      <c r="E16" s="34" t="s">
        <v>21</v>
      </c>
      <c r="G16" s="4"/>
      <c r="H16" s="4"/>
      <c r="I16" s="4"/>
      <c r="J16" s="4"/>
      <c r="K16" s="4"/>
      <c r="L16" s="4"/>
      <c r="M16" s="4"/>
      <c r="N16" s="4"/>
      <c r="O16" s="4"/>
      <c r="P16" s="4"/>
      <c r="R16" s="3">
        <f>COUNTIF(D16:P16, "=ü")+COUNTIF(D16:P16,"=on file")</f>
        <v>1</v>
      </c>
    </row>
    <row r="17" spans="3:18" x14ac:dyDescent="0.25">
      <c r="C17" t="s">
        <v>157</v>
      </c>
      <c r="E17" s="4"/>
      <c r="F17" s="57" t="s">
        <v>21</v>
      </c>
      <c r="G17" s="57" t="s">
        <v>21</v>
      </c>
      <c r="H17" s="130" t="s">
        <v>21</v>
      </c>
      <c r="I17" s="4"/>
      <c r="R17" s="3">
        <f>COUNTIF(D17:P17, "=ü")+COUNTIF(D17:P17,"=on file")-1</f>
        <v>2</v>
      </c>
    </row>
    <row r="18" spans="3:18" x14ac:dyDescent="0.25">
      <c r="C18" t="s">
        <v>12</v>
      </c>
      <c r="E18" s="4"/>
      <c r="F18" s="4"/>
      <c r="I18" s="4" t="s">
        <v>21</v>
      </c>
      <c r="J18" s="4" t="s">
        <v>21</v>
      </c>
      <c r="K18" s="4" t="s">
        <v>21</v>
      </c>
      <c r="L18" s="4" t="s">
        <v>21</v>
      </c>
      <c r="M18" s="34" t="s">
        <v>21</v>
      </c>
      <c r="N18" s="34" t="s">
        <v>21</v>
      </c>
      <c r="O18" s="4" t="s">
        <v>21</v>
      </c>
      <c r="P18" s="34" t="s">
        <v>21</v>
      </c>
      <c r="R18" s="3">
        <f t="shared" ref="R18" si="1">COUNTIF(D18:P18, "=ü")+COUNTIF(D18:P18,"=on file")</f>
        <v>8</v>
      </c>
    </row>
    <row r="19" spans="3:18" x14ac:dyDescent="0.25">
      <c r="C19" s="37" t="s">
        <v>153</v>
      </c>
      <c r="D19" s="37"/>
      <c r="E19" s="68" t="s">
        <v>21</v>
      </c>
      <c r="F19" s="68" t="s">
        <v>21</v>
      </c>
      <c r="G19" s="39"/>
      <c r="H19" s="39"/>
      <c r="I19" s="38"/>
      <c r="J19" s="37"/>
      <c r="K19" s="37"/>
      <c r="L19" s="37"/>
      <c r="M19" s="37"/>
      <c r="N19" s="37"/>
      <c r="O19" s="37"/>
      <c r="P19" s="37"/>
      <c r="Q19" s="37"/>
      <c r="R19" s="3">
        <f>COUNTIF(D19:P19, "=ü")+COUNTIF(D19:P19,"=on file")-2</f>
        <v>0</v>
      </c>
    </row>
    <row r="20" spans="3:18" x14ac:dyDescent="0.25">
      <c r="C20" t="s">
        <v>93</v>
      </c>
      <c r="G20" s="34" t="s">
        <v>21</v>
      </c>
      <c r="H20" s="4"/>
      <c r="I20" s="4"/>
      <c r="R20" s="3">
        <f t="shared" ref="R20:R25" si="2">COUNTIF(D20:P20, "=ü")+COUNTIF(D20:P20,"=on file")</f>
        <v>1</v>
      </c>
    </row>
    <row r="21" spans="3:18" x14ac:dyDescent="0.25">
      <c r="C21" t="s">
        <v>3</v>
      </c>
      <c r="G21" s="34" t="s">
        <v>21</v>
      </c>
      <c r="H21" s="34" t="s">
        <v>21</v>
      </c>
      <c r="I21" s="34" t="s">
        <v>21</v>
      </c>
      <c r="J21" s="4" t="s">
        <v>21</v>
      </c>
      <c r="K21" s="4"/>
      <c r="L21" s="34" t="s">
        <v>21</v>
      </c>
      <c r="M21" s="34" t="s">
        <v>21</v>
      </c>
      <c r="N21" s="34" t="s">
        <v>21</v>
      </c>
      <c r="O21" s="34" t="s">
        <v>21</v>
      </c>
      <c r="P21" s="34" t="s">
        <v>21</v>
      </c>
      <c r="R21" s="3">
        <f t="shared" si="2"/>
        <v>9</v>
      </c>
    </row>
    <row r="22" spans="3:18" x14ac:dyDescent="0.25">
      <c r="C22" t="s">
        <v>532</v>
      </c>
      <c r="G22" s="34" t="s">
        <v>21</v>
      </c>
      <c r="H22" s="34" t="s">
        <v>21</v>
      </c>
      <c r="I22" s="34" t="s">
        <v>21</v>
      </c>
      <c r="K22" s="34" t="s">
        <v>21</v>
      </c>
      <c r="L22" s="34" t="s">
        <v>21</v>
      </c>
      <c r="M22" s="34" t="s">
        <v>21</v>
      </c>
      <c r="N22" s="34" t="s">
        <v>21</v>
      </c>
      <c r="O22" s="34" t="s">
        <v>21</v>
      </c>
      <c r="P22" s="34" t="s">
        <v>21</v>
      </c>
      <c r="R22" s="3">
        <f t="shared" si="2"/>
        <v>9</v>
      </c>
    </row>
    <row r="23" spans="3:18" x14ac:dyDescent="0.25">
      <c r="C23" t="s">
        <v>13</v>
      </c>
      <c r="G23" s="4"/>
      <c r="H23" s="4" t="s">
        <v>21</v>
      </c>
      <c r="I23" s="4" t="s">
        <v>21</v>
      </c>
      <c r="J23" s="4" t="s">
        <v>21</v>
      </c>
      <c r="K23" s="34" t="s">
        <v>21</v>
      </c>
      <c r="L23" s="34" t="s">
        <v>21</v>
      </c>
      <c r="M23" s="34" t="s">
        <v>21</v>
      </c>
      <c r="N23" s="34" t="s">
        <v>21</v>
      </c>
      <c r="O23" s="34" t="s">
        <v>21</v>
      </c>
      <c r="P23" s="4" t="s">
        <v>21</v>
      </c>
      <c r="R23" s="3">
        <f t="shared" si="2"/>
        <v>9</v>
      </c>
    </row>
    <row r="24" spans="3:18" x14ac:dyDescent="0.25">
      <c r="C24" s="37" t="s">
        <v>119</v>
      </c>
      <c r="D24" s="37"/>
      <c r="E24" s="37"/>
      <c r="F24" s="37"/>
      <c r="G24" s="39"/>
      <c r="H24" s="39" t="s">
        <v>21</v>
      </c>
      <c r="I24" s="39" t="s">
        <v>21</v>
      </c>
      <c r="J24" s="40" t="s">
        <v>21</v>
      </c>
      <c r="K24" s="39" t="s">
        <v>21</v>
      </c>
      <c r="L24" s="39" t="s">
        <v>21</v>
      </c>
      <c r="M24" s="39" t="s">
        <v>21</v>
      </c>
      <c r="N24" s="39" t="s">
        <v>21</v>
      </c>
      <c r="O24" s="40" t="s">
        <v>21</v>
      </c>
      <c r="P24" s="40" t="s">
        <v>21</v>
      </c>
      <c r="Q24" s="37"/>
      <c r="R24" s="3">
        <f t="shared" si="2"/>
        <v>9</v>
      </c>
    </row>
    <row r="25" spans="3:18" x14ac:dyDescent="0.25">
      <c r="C25" t="s">
        <v>11</v>
      </c>
      <c r="G25" s="4"/>
      <c r="H25" s="4"/>
      <c r="I25" s="4" t="s">
        <v>21</v>
      </c>
      <c r="J25" s="4" t="s">
        <v>21</v>
      </c>
      <c r="K25" s="4" t="s">
        <v>21</v>
      </c>
      <c r="L25" s="4" t="s">
        <v>21</v>
      </c>
      <c r="M25" s="4" t="s">
        <v>21</v>
      </c>
      <c r="N25" s="4" t="s">
        <v>21</v>
      </c>
      <c r="O25" s="4" t="s">
        <v>21</v>
      </c>
      <c r="P25" s="4" t="s">
        <v>21</v>
      </c>
      <c r="R25" s="3">
        <f t="shared" si="2"/>
        <v>8</v>
      </c>
    </row>
    <row r="26" spans="3:18" x14ac:dyDescent="0.25">
      <c r="C26" t="s">
        <v>9</v>
      </c>
      <c r="G26" s="4"/>
      <c r="H26" s="4"/>
      <c r="I26" s="34" t="s">
        <v>21</v>
      </c>
      <c r="K26" s="34" t="s">
        <v>21</v>
      </c>
      <c r="L26" s="34" t="s">
        <v>21</v>
      </c>
      <c r="M26" s="123" t="s">
        <v>362</v>
      </c>
      <c r="N26" s="4"/>
      <c r="O26" s="4"/>
      <c r="P26" s="4"/>
      <c r="R26" s="3">
        <f>COUNTIF(D26:P26, "=ü")+COUNTIF(D26:P26,"=on file")</f>
        <v>4</v>
      </c>
    </row>
    <row r="27" spans="3:18" x14ac:dyDescent="0.25">
      <c r="C27" t="s">
        <v>559</v>
      </c>
      <c r="G27" s="3"/>
      <c r="H27" s="4"/>
      <c r="I27" s="34" t="s">
        <v>21</v>
      </c>
      <c r="J27" s="34" t="s">
        <v>21</v>
      </c>
      <c r="K27" s="34" t="s">
        <v>21</v>
      </c>
      <c r="R27" s="3">
        <f t="shared" ref="R27:R40" si="3">COUNTIF(D27:P27, "=ü")+COUNTIF(D27:P27,"=on file")</f>
        <v>3</v>
      </c>
    </row>
    <row r="28" spans="3:18" x14ac:dyDescent="0.25">
      <c r="C28" t="s">
        <v>158</v>
      </c>
      <c r="G28" s="4"/>
      <c r="H28" s="4"/>
      <c r="I28" s="34" t="s">
        <v>21</v>
      </c>
      <c r="J28" s="34" t="s">
        <v>21</v>
      </c>
      <c r="R28" s="3">
        <f t="shared" si="3"/>
        <v>2</v>
      </c>
    </row>
    <row r="29" spans="3:18" x14ac:dyDescent="0.25">
      <c r="C29" s="37" t="s">
        <v>159</v>
      </c>
      <c r="D29" s="37"/>
      <c r="E29" s="37"/>
      <c r="F29" s="37"/>
      <c r="G29" s="39"/>
      <c r="H29" s="39"/>
      <c r="I29" s="40" t="s">
        <v>21</v>
      </c>
      <c r="J29" s="40" t="s">
        <v>21</v>
      </c>
      <c r="K29" s="39"/>
      <c r="L29" s="40" t="s">
        <v>21</v>
      </c>
      <c r="M29" s="40" t="s">
        <v>21</v>
      </c>
      <c r="N29" s="40" t="s">
        <v>21</v>
      </c>
      <c r="O29" s="40" t="s">
        <v>21</v>
      </c>
      <c r="P29" s="39"/>
      <c r="Q29" s="37"/>
      <c r="R29" s="3">
        <f t="shared" si="3"/>
        <v>6</v>
      </c>
    </row>
    <row r="30" spans="3:18" x14ac:dyDescent="0.25">
      <c r="C30" t="s">
        <v>5</v>
      </c>
      <c r="G30" s="3"/>
      <c r="H30" s="3"/>
      <c r="I30" s="3"/>
      <c r="J30" s="4" t="s">
        <v>21</v>
      </c>
      <c r="K30" s="4" t="s">
        <v>21</v>
      </c>
      <c r="L30" s="4" t="s">
        <v>21</v>
      </c>
      <c r="M30" s="4" t="s">
        <v>21</v>
      </c>
      <c r="N30" s="4" t="s">
        <v>21</v>
      </c>
      <c r="O30" s="34" t="s">
        <v>21</v>
      </c>
      <c r="P30" s="34" t="s">
        <v>21</v>
      </c>
      <c r="R30" s="3">
        <f t="shared" si="3"/>
        <v>7</v>
      </c>
    </row>
    <row r="31" spans="3:18" x14ac:dyDescent="0.25">
      <c r="C31" t="s">
        <v>17</v>
      </c>
      <c r="G31" s="3"/>
      <c r="H31" s="3"/>
      <c r="I31" s="3"/>
      <c r="K31" s="34" t="s">
        <v>21</v>
      </c>
      <c r="M31" s="34" t="s">
        <v>21</v>
      </c>
      <c r="N31" s="4"/>
      <c r="O31" s="4"/>
      <c r="P31" s="34" t="s">
        <v>21</v>
      </c>
      <c r="R31" s="3">
        <f t="shared" si="3"/>
        <v>3</v>
      </c>
    </row>
    <row r="32" spans="3:18" x14ac:dyDescent="0.25">
      <c r="C32" t="s">
        <v>173</v>
      </c>
      <c r="G32" s="3"/>
      <c r="H32" s="3"/>
      <c r="I32" s="3"/>
      <c r="K32" s="4"/>
      <c r="L32" s="4" t="s">
        <v>21</v>
      </c>
      <c r="M32" s="34" t="s">
        <v>21</v>
      </c>
      <c r="N32" s="34" t="s">
        <v>21</v>
      </c>
      <c r="O32" s="34" t="s">
        <v>21</v>
      </c>
      <c r="P32" s="34" t="s">
        <v>21</v>
      </c>
      <c r="R32" s="3">
        <f t="shared" si="3"/>
        <v>5</v>
      </c>
    </row>
    <row r="33" spans="3:31" x14ac:dyDescent="0.25">
      <c r="C33" s="37" t="s">
        <v>15</v>
      </c>
      <c r="D33" s="37"/>
      <c r="E33" s="37"/>
      <c r="F33" s="37"/>
      <c r="G33" s="38"/>
      <c r="H33" s="38"/>
      <c r="I33" s="38"/>
      <c r="J33" s="37"/>
      <c r="K33" s="39"/>
      <c r="L33" s="37"/>
      <c r="M33" s="39" t="s">
        <v>21</v>
      </c>
      <c r="N33" s="39" t="s">
        <v>21</v>
      </c>
      <c r="O33" s="40" t="s">
        <v>21</v>
      </c>
      <c r="P33" s="40" t="s">
        <v>21</v>
      </c>
      <c r="Q33" s="37"/>
      <c r="R33" s="3">
        <f t="shared" si="3"/>
        <v>4</v>
      </c>
    </row>
    <row r="34" spans="3:31" x14ac:dyDescent="0.25">
      <c r="C34" t="s">
        <v>25</v>
      </c>
      <c r="G34" s="3"/>
      <c r="H34" s="3"/>
      <c r="I34" s="3"/>
      <c r="K34" s="4"/>
      <c r="M34" s="4" t="s">
        <v>21</v>
      </c>
      <c r="N34" s="4" t="s">
        <v>21</v>
      </c>
      <c r="O34" s="4" t="s">
        <v>21</v>
      </c>
      <c r="P34" s="4" t="s">
        <v>21</v>
      </c>
      <c r="R34" s="3">
        <f t="shared" si="3"/>
        <v>4</v>
      </c>
    </row>
    <row r="35" spans="3:31" x14ac:dyDescent="0.25">
      <c r="C35" t="s">
        <v>6</v>
      </c>
      <c r="G35" s="3"/>
      <c r="H35" s="3"/>
      <c r="I35" s="3"/>
      <c r="K35" s="4"/>
      <c r="M35" s="123" t="s">
        <v>362</v>
      </c>
      <c r="N35" s="4"/>
      <c r="O35" s="4"/>
      <c r="P35" s="4"/>
      <c r="R35" s="3">
        <f t="shared" si="3"/>
        <v>1</v>
      </c>
    </row>
    <row r="36" spans="3:31" x14ac:dyDescent="0.25">
      <c r="C36" t="s">
        <v>366</v>
      </c>
      <c r="G36" s="3"/>
      <c r="H36" s="3"/>
      <c r="I36" s="3"/>
      <c r="K36" s="4"/>
      <c r="M36" s="123" t="s">
        <v>362</v>
      </c>
      <c r="N36" s="4"/>
      <c r="O36" s="4"/>
      <c r="P36" s="4"/>
      <c r="R36" s="3">
        <f t="shared" si="3"/>
        <v>1</v>
      </c>
    </row>
    <row r="37" spans="3:31" x14ac:dyDescent="0.25">
      <c r="C37" t="s">
        <v>176</v>
      </c>
      <c r="G37" s="3"/>
      <c r="H37" s="3"/>
      <c r="I37" s="3"/>
      <c r="K37" s="4"/>
      <c r="N37" s="34" t="s">
        <v>21</v>
      </c>
      <c r="O37" s="34" t="s">
        <v>21</v>
      </c>
      <c r="P37" s="34" t="s">
        <v>21</v>
      </c>
      <c r="R37" s="3">
        <f t="shared" si="3"/>
        <v>3</v>
      </c>
    </row>
    <row r="38" spans="3:31" x14ac:dyDescent="0.25">
      <c r="C38" t="s">
        <v>179</v>
      </c>
      <c r="G38" s="3"/>
      <c r="H38" s="3"/>
      <c r="I38" s="3"/>
      <c r="K38" s="4"/>
      <c r="N38" s="4"/>
      <c r="O38" s="34" t="s">
        <v>21</v>
      </c>
      <c r="R38" s="3">
        <f t="shared" si="3"/>
        <v>1</v>
      </c>
    </row>
    <row r="39" spans="3:31" x14ac:dyDescent="0.25">
      <c r="C39" t="s">
        <v>180</v>
      </c>
      <c r="G39" s="3"/>
      <c r="H39" s="3"/>
      <c r="I39" s="3"/>
      <c r="K39" s="4"/>
      <c r="N39" s="4"/>
      <c r="O39" s="34" t="s">
        <v>21</v>
      </c>
      <c r="R39" s="3">
        <f t="shared" si="3"/>
        <v>1</v>
      </c>
    </row>
    <row r="40" spans="3:31" x14ac:dyDescent="0.25">
      <c r="C40" t="s">
        <v>47</v>
      </c>
      <c r="G40" s="3"/>
      <c r="H40" s="3"/>
      <c r="I40" s="3"/>
      <c r="K40" s="4"/>
      <c r="N40" s="4"/>
      <c r="O40" s="4"/>
      <c r="P40" s="123" t="s">
        <v>362</v>
      </c>
      <c r="R40" s="3">
        <f t="shared" si="3"/>
        <v>1</v>
      </c>
    </row>
    <row r="41" spans="3:31" x14ac:dyDescent="0.25">
      <c r="G41" s="3"/>
      <c r="H41" s="3"/>
      <c r="I41" s="3"/>
    </row>
    <row r="42" spans="3:31" x14ac:dyDescent="0.25">
      <c r="C42" s="12" t="s">
        <v>578</v>
      </c>
      <c r="D42" s="32">
        <f>COUNTIF(D13:D39, "=ü")+COUNTIF(D13:D39,"=on file")</f>
        <v>1</v>
      </c>
      <c r="E42" s="32">
        <f>COUNTIF(E13:E39, "=ü")+COUNTIF(E13:E39,"=on file")-3</f>
        <v>1</v>
      </c>
      <c r="F42" s="32">
        <f>COUNTIF(F13:F39, "=ü")+COUNTIF(F13:F39,"=on file")-2</f>
        <v>2</v>
      </c>
      <c r="G42" s="32">
        <f>COUNTIF(G13:G39, "=ü")+COUNTIF(G13:G39,"=on file")-2</f>
        <v>4</v>
      </c>
      <c r="H42" s="32">
        <f>COUNTIF(H13:H39, "=ü")+COUNTIF(H13:H39,"=on file")-1</f>
        <v>6</v>
      </c>
      <c r="I42" s="32">
        <f t="shared" ref="I42:O42" si="4">COUNTIF(I13:I39, "=ü")+COUNTIF(I13:I39,"=on file")</f>
        <v>12</v>
      </c>
      <c r="J42" s="32">
        <f t="shared" si="4"/>
        <v>11</v>
      </c>
      <c r="K42" s="32">
        <f t="shared" si="4"/>
        <v>11</v>
      </c>
      <c r="L42" s="32">
        <f t="shared" si="4"/>
        <v>12</v>
      </c>
      <c r="M42" s="32">
        <f t="shared" si="4"/>
        <v>17</v>
      </c>
      <c r="N42" s="32">
        <f t="shared" si="4"/>
        <v>14</v>
      </c>
      <c r="O42" s="32">
        <f t="shared" si="4"/>
        <v>16</v>
      </c>
      <c r="P42" s="32">
        <f>COUNTIF(P13:P40, "=ü")+COUNTIF(P13:P40,"=on file")</f>
        <v>15</v>
      </c>
      <c r="Q42" s="32"/>
      <c r="R42" s="32">
        <f>SUM(R13:R40)</f>
        <v>122</v>
      </c>
      <c r="S42" s="32">
        <f>SUM(D42:P42)</f>
        <v>122</v>
      </c>
      <c r="T42" s="3"/>
      <c r="U42" s="3"/>
      <c r="V42" s="3"/>
      <c r="W42" s="3"/>
      <c r="X42" s="3"/>
      <c r="Y42" s="3"/>
      <c r="Z42" s="3"/>
      <c r="AA42" s="3"/>
      <c r="AB42" s="3"/>
      <c r="AC42" s="3"/>
      <c r="AD42" s="3"/>
      <c r="AE42" s="3"/>
    </row>
    <row r="43" spans="3:31" x14ac:dyDescent="0.25">
      <c r="G43" s="3"/>
      <c r="H43" s="3"/>
      <c r="I43" s="3"/>
    </row>
    <row r="44" spans="3:31" x14ac:dyDescent="0.25">
      <c r="C44" t="s">
        <v>144</v>
      </c>
      <c r="D44" s="3">
        <v>1</v>
      </c>
      <c r="E44" s="3">
        <v>3</v>
      </c>
      <c r="F44" s="3">
        <v>4</v>
      </c>
      <c r="G44" s="3">
        <v>6</v>
      </c>
      <c r="H44" s="3">
        <v>7</v>
      </c>
      <c r="I44" s="3">
        <v>12</v>
      </c>
      <c r="J44" s="3">
        <v>11</v>
      </c>
      <c r="K44" s="3">
        <v>11</v>
      </c>
      <c r="L44" s="3">
        <v>12</v>
      </c>
      <c r="M44" s="3">
        <v>14</v>
      </c>
      <c r="N44" s="3">
        <v>14</v>
      </c>
      <c r="O44" s="3">
        <v>16</v>
      </c>
      <c r="P44" s="3">
        <v>14</v>
      </c>
      <c r="R44" s="3">
        <f>SUM(D44:Q44)</f>
        <v>125</v>
      </c>
    </row>
    <row r="45" spans="3:31" x14ac:dyDescent="0.25">
      <c r="C45" t="s">
        <v>19</v>
      </c>
    </row>
    <row r="46" spans="3:31" x14ac:dyDescent="0.25">
      <c r="C46" t="s">
        <v>571</v>
      </c>
      <c r="D46" s="3">
        <v>426</v>
      </c>
      <c r="E46" s="3">
        <v>1885</v>
      </c>
      <c r="F46" s="3">
        <f>328+1128</f>
        <v>1456</v>
      </c>
      <c r="G46" s="3">
        <f>466+2590</f>
        <v>3056</v>
      </c>
      <c r="H46" s="3">
        <f>15677-2901</f>
        <v>12776</v>
      </c>
      <c r="I46" s="3">
        <v>25007</v>
      </c>
      <c r="J46" s="3">
        <v>18527</v>
      </c>
      <c r="K46" s="3">
        <v>25465</v>
      </c>
      <c r="L46" s="3">
        <v>20238</v>
      </c>
      <c r="M46" s="3">
        <f>22417+656+39+264</f>
        <v>23376</v>
      </c>
      <c r="N46" s="3">
        <v>56736</v>
      </c>
      <c r="O46" s="3">
        <v>32184</v>
      </c>
      <c r="P46" s="3">
        <f>39028+1424</f>
        <v>40452</v>
      </c>
      <c r="R46">
        <f>SUM(D46:Q46)</f>
        <v>261584</v>
      </c>
    </row>
    <row r="48" spans="3:31" x14ac:dyDescent="0.25">
      <c r="C48" s="33" t="s">
        <v>572</v>
      </c>
      <c r="D48" s="36">
        <v>1</v>
      </c>
      <c r="E48" s="36">
        <v>0</v>
      </c>
      <c r="F48" s="36">
        <v>1</v>
      </c>
      <c r="G48" s="36">
        <v>3</v>
      </c>
      <c r="H48" s="36">
        <v>2</v>
      </c>
      <c r="I48" s="36">
        <v>6</v>
      </c>
      <c r="J48" s="36">
        <v>4</v>
      </c>
      <c r="K48" s="36">
        <v>5</v>
      </c>
      <c r="L48" s="36">
        <v>6</v>
      </c>
      <c r="M48" s="36">
        <v>10</v>
      </c>
      <c r="N48" s="36">
        <v>7</v>
      </c>
      <c r="O48" s="36">
        <v>13</v>
      </c>
      <c r="P48" s="36">
        <v>12</v>
      </c>
      <c r="Q48" s="36"/>
      <c r="R48" s="36">
        <f>SUM(D48:P48)</f>
        <v>70</v>
      </c>
      <c r="S48" s="70">
        <f>R48/R42</f>
        <v>0.57377049180327866</v>
      </c>
    </row>
    <row r="50" spans="2:9" x14ac:dyDescent="0.25">
      <c r="B50" s="7" t="s">
        <v>39</v>
      </c>
      <c r="C50" s="17" t="s">
        <v>162</v>
      </c>
      <c r="G50" s="3"/>
      <c r="H50" s="3"/>
      <c r="I50" s="3"/>
    </row>
    <row r="51" spans="2:9" x14ac:dyDescent="0.25">
      <c r="B51" s="7" t="s">
        <v>46</v>
      </c>
      <c r="C51" s="17" t="s">
        <v>368</v>
      </c>
      <c r="G51" s="3"/>
      <c r="H51" s="3"/>
      <c r="I51" s="3"/>
    </row>
    <row r="52" spans="2:9" x14ac:dyDescent="0.25">
      <c r="B52" s="7" t="s">
        <v>87</v>
      </c>
      <c r="C52" s="17" t="s">
        <v>570</v>
      </c>
      <c r="G52" s="3"/>
      <c r="H52" s="3"/>
      <c r="I52" s="3"/>
    </row>
    <row r="53" spans="2:9" x14ac:dyDescent="0.25">
      <c r="B53" s="7"/>
      <c r="C53" s="17"/>
      <c r="G53" s="3"/>
      <c r="H53" s="3"/>
      <c r="I53" s="3"/>
    </row>
    <row r="54" spans="2:9" x14ac:dyDescent="0.25">
      <c r="B54" s="58"/>
      <c r="C54" s="17" t="s">
        <v>582</v>
      </c>
      <c r="G54" s="3"/>
      <c r="H54" s="3"/>
      <c r="I54" s="3"/>
    </row>
    <row r="55" spans="2:9" x14ac:dyDescent="0.25">
      <c r="B55" s="131"/>
      <c r="C55" s="17" t="s">
        <v>581</v>
      </c>
      <c r="G55" s="3"/>
      <c r="H55" s="3"/>
      <c r="I55" s="3"/>
    </row>
    <row r="56" spans="2:9" x14ac:dyDescent="0.25">
      <c r="B56" s="69"/>
      <c r="C56" t="s">
        <v>397</v>
      </c>
      <c r="G56" s="3"/>
      <c r="H56" s="3"/>
      <c r="I56" s="3"/>
    </row>
    <row r="57" spans="2:9" x14ac:dyDescent="0.25">
      <c r="B57" s="124"/>
      <c r="C57" t="s">
        <v>577</v>
      </c>
      <c r="G57" s="3"/>
      <c r="H57" s="3"/>
      <c r="I57" s="3"/>
    </row>
    <row r="59" spans="2:9" x14ac:dyDescent="0.25">
      <c r="B59" s="2"/>
    </row>
  </sheetData>
  <phoneticPr fontId="3" type="noConversion"/>
  <pageMargins left="0.70866141732283472" right="0.70866141732283472" top="0.74803149606299213" bottom="0.74803149606299213" header="0.31496062992125984" footer="0.31496062992125984"/>
  <pageSetup scale="59"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08FDD-0AF5-498E-8BCD-F628233D5454}">
  <sheetPr>
    <pageSetUpPr fitToPage="1"/>
  </sheetPr>
  <dimension ref="A2:BR435"/>
  <sheetViews>
    <sheetView zoomScale="91" zoomScaleNormal="91" workbookViewId="0">
      <pane xSplit="3" ySplit="12" topLeftCell="D13" activePane="bottomRight" state="frozen"/>
      <selection pane="topRight" activeCell="D1" sqref="D1"/>
      <selection pane="bottomLeft" activeCell="A13" sqref="A13"/>
      <selection pane="bottomRight"/>
    </sheetView>
  </sheetViews>
  <sheetFormatPr defaultRowHeight="15" x14ac:dyDescent="0.25"/>
  <cols>
    <col min="1" max="1" width="22.5703125" customWidth="1"/>
    <col min="2" max="2" width="7.7109375" customWidth="1"/>
    <col min="3" max="3" width="37.42578125" customWidth="1"/>
    <col min="4" max="61" width="8.85546875" customWidth="1"/>
    <col min="62" max="63" width="11.140625" customWidth="1"/>
  </cols>
  <sheetData>
    <row r="2" spans="1:70" ht="18.75" x14ac:dyDescent="0.3">
      <c r="C2" s="1" t="s">
        <v>0</v>
      </c>
    </row>
    <row r="4" spans="1:70" ht="18.75" x14ac:dyDescent="0.3">
      <c r="C4" s="1" t="s">
        <v>359</v>
      </c>
    </row>
    <row r="5" spans="1:70" x14ac:dyDescent="0.25">
      <c r="C5" s="17" t="s">
        <v>151</v>
      </c>
    </row>
    <row r="6" spans="1:70" x14ac:dyDescent="0.25">
      <c r="C6" s="17" t="s">
        <v>543</v>
      </c>
    </row>
    <row r="7" spans="1:70" x14ac:dyDescent="0.25">
      <c r="C7" s="17"/>
      <c r="BA7" s="4"/>
    </row>
    <row r="8" spans="1:70" x14ac:dyDescent="0.25">
      <c r="C8" s="17"/>
    </row>
    <row r="9" spans="1:70" x14ac:dyDescent="0.25">
      <c r="A9" s="28" t="s">
        <v>269</v>
      </c>
      <c r="D9" s="3"/>
      <c r="E9" s="3">
        <v>1969</v>
      </c>
      <c r="F9" s="3">
        <f>E9+1</f>
        <v>1970</v>
      </c>
      <c r="G9" s="3">
        <f t="shared" ref="G9:BC9" si="0">F9+1</f>
        <v>1971</v>
      </c>
      <c r="H9" s="3">
        <f t="shared" si="0"/>
        <v>1972</v>
      </c>
      <c r="I9" s="3">
        <f t="shared" si="0"/>
        <v>1973</v>
      </c>
      <c r="J9" s="3">
        <f t="shared" si="0"/>
        <v>1974</v>
      </c>
      <c r="K9" s="3">
        <f t="shared" si="0"/>
        <v>1975</v>
      </c>
      <c r="L9" s="3">
        <f t="shared" si="0"/>
        <v>1976</v>
      </c>
      <c r="M9" s="3">
        <f t="shared" si="0"/>
        <v>1977</v>
      </c>
      <c r="N9" s="3">
        <f t="shared" si="0"/>
        <v>1978</v>
      </c>
      <c r="O9" s="3">
        <f t="shared" si="0"/>
        <v>1979</v>
      </c>
      <c r="P9" s="3">
        <f t="shared" si="0"/>
        <v>1980</v>
      </c>
      <c r="Q9" s="3">
        <f t="shared" si="0"/>
        <v>1981</v>
      </c>
      <c r="R9" s="3">
        <f t="shared" si="0"/>
        <v>1982</v>
      </c>
      <c r="S9" s="3">
        <f t="shared" si="0"/>
        <v>1983</v>
      </c>
      <c r="T9" s="3">
        <f t="shared" si="0"/>
        <v>1984</v>
      </c>
      <c r="U9" s="3">
        <f t="shared" si="0"/>
        <v>1985</v>
      </c>
      <c r="V9" s="3">
        <f t="shared" si="0"/>
        <v>1986</v>
      </c>
      <c r="W9" s="3">
        <f t="shared" si="0"/>
        <v>1987</v>
      </c>
      <c r="X9" s="3">
        <f t="shared" si="0"/>
        <v>1988</v>
      </c>
      <c r="Y9" s="3">
        <f t="shared" si="0"/>
        <v>1989</v>
      </c>
      <c r="Z9" s="3">
        <f t="shared" si="0"/>
        <v>1990</v>
      </c>
      <c r="AA9" s="3">
        <f t="shared" si="0"/>
        <v>1991</v>
      </c>
      <c r="AB9" s="3">
        <f t="shared" si="0"/>
        <v>1992</v>
      </c>
      <c r="AC9" s="3">
        <f t="shared" si="0"/>
        <v>1993</v>
      </c>
      <c r="AD9" s="3">
        <f t="shared" si="0"/>
        <v>1994</v>
      </c>
      <c r="AE9" s="3">
        <f t="shared" si="0"/>
        <v>1995</v>
      </c>
      <c r="AF9" s="3">
        <f t="shared" si="0"/>
        <v>1996</v>
      </c>
      <c r="AG9" s="3">
        <f t="shared" si="0"/>
        <v>1997</v>
      </c>
      <c r="AH9" s="3">
        <f t="shared" si="0"/>
        <v>1998</v>
      </c>
      <c r="AI9" s="3">
        <f t="shared" si="0"/>
        <v>1999</v>
      </c>
      <c r="AJ9" s="3">
        <f t="shared" si="0"/>
        <v>2000</v>
      </c>
      <c r="AK9" s="3">
        <f t="shared" si="0"/>
        <v>2001</v>
      </c>
      <c r="AL9" s="3">
        <f t="shared" si="0"/>
        <v>2002</v>
      </c>
      <c r="AM9" s="3">
        <f t="shared" si="0"/>
        <v>2003</v>
      </c>
      <c r="AN9" s="3">
        <f t="shared" si="0"/>
        <v>2004</v>
      </c>
      <c r="AO9" s="3">
        <f t="shared" si="0"/>
        <v>2005</v>
      </c>
      <c r="AP9" s="3">
        <f t="shared" si="0"/>
        <v>2006</v>
      </c>
      <c r="AQ9" s="3">
        <f t="shared" si="0"/>
        <v>2007</v>
      </c>
      <c r="AR9" s="3">
        <f t="shared" si="0"/>
        <v>2008</v>
      </c>
      <c r="AS9" s="3">
        <f t="shared" si="0"/>
        <v>2009</v>
      </c>
      <c r="AT9" s="3">
        <f t="shared" si="0"/>
        <v>2010</v>
      </c>
      <c r="AU9" s="3">
        <f t="shared" si="0"/>
        <v>2011</v>
      </c>
      <c r="AV9" s="3">
        <f t="shared" si="0"/>
        <v>2012</v>
      </c>
      <c r="AW9" s="3">
        <f t="shared" si="0"/>
        <v>2013</v>
      </c>
      <c r="AX9" s="3">
        <f>AW9+1</f>
        <v>2014</v>
      </c>
      <c r="AY9" s="3">
        <f t="shared" si="0"/>
        <v>2015</v>
      </c>
      <c r="AZ9" s="3">
        <f t="shared" si="0"/>
        <v>2016</v>
      </c>
      <c r="BA9" s="3">
        <f>AZ9+1</f>
        <v>2017</v>
      </c>
      <c r="BB9" s="3">
        <f t="shared" si="0"/>
        <v>2018</v>
      </c>
      <c r="BC9" s="3">
        <f t="shared" si="0"/>
        <v>2019</v>
      </c>
      <c r="BD9" s="3">
        <v>2020</v>
      </c>
      <c r="BE9" s="3">
        <v>2021</v>
      </c>
      <c r="BF9" s="3">
        <v>2022</v>
      </c>
      <c r="BG9" s="3">
        <v>2023</v>
      </c>
      <c r="BH9" s="3">
        <v>2024</v>
      </c>
      <c r="BI9" s="3"/>
      <c r="BJ9" s="46" t="s">
        <v>200</v>
      </c>
      <c r="BK9" s="46"/>
      <c r="BL9" s="32" t="s">
        <v>200</v>
      </c>
    </row>
    <row r="10" spans="1:70" x14ac:dyDescent="0.25">
      <c r="A10" s="28" t="s">
        <v>446</v>
      </c>
      <c r="B10" s="32" t="s">
        <v>540</v>
      </c>
      <c r="D10" s="3"/>
      <c r="E10" s="13" t="s">
        <v>375</v>
      </c>
      <c r="F10" s="3" t="s">
        <v>55</v>
      </c>
      <c r="G10" s="3" t="s">
        <v>576</v>
      </c>
      <c r="H10" s="3" t="s">
        <v>56</v>
      </c>
      <c r="I10" s="3" t="s">
        <v>339</v>
      </c>
      <c r="J10" s="3" t="s">
        <v>342</v>
      </c>
      <c r="K10" s="3" t="s">
        <v>57</v>
      </c>
      <c r="L10" s="3" t="s">
        <v>58</v>
      </c>
      <c r="M10" s="3" t="s">
        <v>338</v>
      </c>
      <c r="N10" s="3" t="s">
        <v>338</v>
      </c>
      <c r="O10" s="3" t="s">
        <v>59</v>
      </c>
      <c r="P10" s="3" t="s">
        <v>60</v>
      </c>
      <c r="Q10" s="3" t="s">
        <v>343</v>
      </c>
      <c r="R10" s="3" t="s">
        <v>61</v>
      </c>
      <c r="S10" s="3" t="s">
        <v>62</v>
      </c>
      <c r="T10" s="3" t="s">
        <v>166</v>
      </c>
      <c r="U10" s="3" t="s">
        <v>63</v>
      </c>
      <c r="V10" s="3" t="s">
        <v>64</v>
      </c>
      <c r="W10" s="3" t="s">
        <v>65</v>
      </c>
      <c r="X10" s="3" t="s">
        <v>66</v>
      </c>
      <c r="Y10" s="3" t="s">
        <v>67</v>
      </c>
      <c r="Z10" s="3" t="s">
        <v>68</v>
      </c>
      <c r="AA10" s="3" t="s">
        <v>69</v>
      </c>
      <c r="AB10" s="3" t="s">
        <v>70</v>
      </c>
      <c r="AC10" s="3" t="s">
        <v>98</v>
      </c>
      <c r="AD10" s="3" t="s">
        <v>71</v>
      </c>
      <c r="AE10" s="3" t="s">
        <v>100</v>
      </c>
      <c r="AF10" s="3" t="s">
        <v>101</v>
      </c>
      <c r="AG10" s="3" t="s">
        <v>107</v>
      </c>
      <c r="AH10" s="3" t="s">
        <v>109</v>
      </c>
      <c r="AI10" s="3" t="s">
        <v>73</v>
      </c>
      <c r="AJ10" s="3" t="s">
        <v>74</v>
      </c>
      <c r="AK10" s="3" t="s">
        <v>75</v>
      </c>
      <c r="AL10" s="3" t="s">
        <v>77</v>
      </c>
      <c r="AM10" s="3" t="s">
        <v>76</v>
      </c>
      <c r="AN10" s="3" t="s">
        <v>78</v>
      </c>
      <c r="AO10" s="3" t="s">
        <v>111</v>
      </c>
      <c r="AP10" s="3" t="s">
        <v>129</v>
      </c>
      <c r="AQ10" s="3" t="s">
        <v>469</v>
      </c>
      <c r="AR10" s="3" t="s">
        <v>355</v>
      </c>
      <c r="AS10" s="3" t="s">
        <v>132</v>
      </c>
      <c r="AT10" s="3" t="s">
        <v>133</v>
      </c>
      <c r="AU10" s="3" t="s">
        <v>145</v>
      </c>
      <c r="AV10" s="3" t="s">
        <v>148</v>
      </c>
      <c r="AW10" s="3" t="s">
        <v>72</v>
      </c>
      <c r="AX10" s="3" t="s">
        <v>470</v>
      </c>
      <c r="AY10" s="143" t="s">
        <v>376</v>
      </c>
      <c r="AZ10" s="144"/>
      <c r="BA10" s="144"/>
      <c r="BB10" s="144"/>
      <c r="BC10" s="145"/>
      <c r="BD10" s="3" t="s">
        <v>469</v>
      </c>
      <c r="BE10" s="3" t="s">
        <v>470</v>
      </c>
      <c r="BF10" s="3" t="s">
        <v>470</v>
      </c>
      <c r="BG10" s="3" t="s">
        <v>470</v>
      </c>
      <c r="BH10" s="3" t="s">
        <v>470</v>
      </c>
      <c r="BI10" s="3"/>
      <c r="BJ10" s="46" t="s">
        <v>334</v>
      </c>
      <c r="BK10" s="32" t="s">
        <v>544</v>
      </c>
      <c r="BL10" s="32" t="s">
        <v>440</v>
      </c>
    </row>
    <row r="11" spans="1:70" x14ac:dyDescent="0.25">
      <c r="A11" s="99" t="s">
        <v>493</v>
      </c>
      <c r="B11" s="32" t="s">
        <v>541</v>
      </c>
      <c r="D11" s="3"/>
      <c r="E11" s="5">
        <v>25569</v>
      </c>
      <c r="F11" s="5">
        <v>25934</v>
      </c>
      <c r="G11" s="5">
        <v>26299</v>
      </c>
      <c r="H11" s="5">
        <v>26696</v>
      </c>
      <c r="I11" s="5">
        <v>27061</v>
      </c>
      <c r="J11" s="5">
        <v>27426</v>
      </c>
      <c r="K11" s="5">
        <v>27791</v>
      </c>
      <c r="L11" s="5">
        <v>28157</v>
      </c>
      <c r="M11" s="5">
        <v>28915</v>
      </c>
      <c r="N11" s="5">
        <v>28915</v>
      </c>
      <c r="O11" s="5">
        <v>29281</v>
      </c>
      <c r="P11" s="5" t="s">
        <v>37</v>
      </c>
      <c r="Q11" s="3">
        <v>1983</v>
      </c>
      <c r="R11" s="8">
        <v>1983</v>
      </c>
      <c r="S11" s="8">
        <v>1984</v>
      </c>
      <c r="T11" s="3">
        <v>1985</v>
      </c>
      <c r="U11" s="8">
        <v>1986</v>
      </c>
      <c r="V11" s="5">
        <v>31809</v>
      </c>
      <c r="W11" s="5">
        <v>32203</v>
      </c>
      <c r="X11" s="5">
        <v>32721</v>
      </c>
      <c r="Y11" s="5">
        <v>32933</v>
      </c>
      <c r="Z11" s="5">
        <v>33298</v>
      </c>
      <c r="AA11" s="5">
        <v>33695</v>
      </c>
      <c r="AB11" s="5">
        <v>34304</v>
      </c>
      <c r="AC11" s="5"/>
      <c r="AD11" s="5">
        <v>34759</v>
      </c>
      <c r="AE11" s="5">
        <v>35125</v>
      </c>
      <c r="AF11" s="5" t="s">
        <v>102</v>
      </c>
      <c r="AG11" s="5" t="s">
        <v>106</v>
      </c>
      <c r="AH11" s="5" t="s">
        <v>337</v>
      </c>
      <c r="AI11" s="5" t="s">
        <v>80</v>
      </c>
      <c r="AJ11" s="5" t="s">
        <v>81</v>
      </c>
      <c r="AK11" s="5" t="s">
        <v>82</v>
      </c>
      <c r="AL11" s="5" t="s">
        <v>79</v>
      </c>
      <c r="AM11" s="5" t="s">
        <v>83</v>
      </c>
      <c r="AN11" s="5" t="s">
        <v>84</v>
      </c>
      <c r="AO11" s="5" t="s">
        <v>110</v>
      </c>
      <c r="AP11" s="5" t="s">
        <v>344</v>
      </c>
      <c r="AQ11" s="3">
        <v>2021</v>
      </c>
      <c r="AR11" s="8">
        <v>2009</v>
      </c>
      <c r="AS11" s="8">
        <v>2010</v>
      </c>
      <c r="AT11" s="8">
        <v>2011</v>
      </c>
      <c r="AU11" s="8">
        <v>2012</v>
      </c>
      <c r="AV11" s="8">
        <v>2013</v>
      </c>
      <c r="AW11" s="3">
        <v>2015</v>
      </c>
      <c r="AX11" s="3" t="s">
        <v>471</v>
      </c>
      <c r="AY11" s="146">
        <v>2020</v>
      </c>
      <c r="AZ11" s="147"/>
      <c r="BA11" s="147"/>
      <c r="BB11" s="147"/>
      <c r="BC11" s="148"/>
      <c r="BD11" s="3">
        <v>2021</v>
      </c>
      <c r="BE11" s="3" t="s">
        <v>471</v>
      </c>
      <c r="BF11" s="3" t="s">
        <v>471</v>
      </c>
      <c r="BG11" s="3" t="s">
        <v>471</v>
      </c>
      <c r="BH11" s="3" t="s">
        <v>471</v>
      </c>
      <c r="BI11" s="3"/>
      <c r="BJ11" s="46" t="s">
        <v>439</v>
      </c>
      <c r="BK11" s="32" t="s">
        <v>361</v>
      </c>
      <c r="BL11" s="32" t="s">
        <v>361</v>
      </c>
    </row>
    <row r="12" spans="1:70" x14ac:dyDescent="0.25">
      <c r="A12" s="97"/>
      <c r="B12" s="97"/>
      <c r="C12" s="97"/>
      <c r="D12" s="94"/>
      <c r="E12" s="94"/>
      <c r="F12" s="94"/>
      <c r="G12" s="94"/>
      <c r="H12" s="94"/>
      <c r="I12" s="94"/>
      <c r="J12" s="94"/>
      <c r="K12" s="94"/>
      <c r="L12" s="94"/>
      <c r="M12" s="94"/>
      <c r="N12" s="94"/>
      <c r="O12" s="94"/>
      <c r="P12" s="94"/>
      <c r="Q12" s="94" t="s">
        <v>341</v>
      </c>
      <c r="R12" s="94"/>
      <c r="S12" s="98" t="s">
        <v>39</v>
      </c>
      <c r="T12" s="94"/>
      <c r="U12" s="94"/>
      <c r="V12" s="94"/>
      <c r="W12" s="94"/>
      <c r="X12" s="98" t="s">
        <v>46</v>
      </c>
      <c r="Y12" s="94"/>
      <c r="Z12" s="94"/>
      <c r="AA12" s="94"/>
      <c r="AB12" s="94"/>
      <c r="AC12" s="94"/>
      <c r="AD12" s="94"/>
      <c r="AE12" s="94"/>
      <c r="AF12" s="94"/>
      <c r="AG12" s="94"/>
      <c r="AH12" s="94"/>
      <c r="AI12" s="94"/>
      <c r="AJ12" s="94"/>
      <c r="AK12" s="94"/>
      <c r="AL12" s="94"/>
      <c r="AM12" s="94"/>
      <c r="AN12" s="94"/>
      <c r="AO12" s="94" t="s">
        <v>356</v>
      </c>
      <c r="AP12" s="98" t="s">
        <v>87</v>
      </c>
      <c r="AQ12" s="94"/>
      <c r="AR12" s="94" t="s">
        <v>345</v>
      </c>
      <c r="AS12" s="94"/>
      <c r="AT12" s="94"/>
      <c r="AU12" s="94"/>
      <c r="AV12" s="94"/>
      <c r="AW12" s="94"/>
      <c r="AX12" s="94"/>
      <c r="AY12" s="94"/>
      <c r="AZ12" s="94"/>
      <c r="BA12" s="94"/>
      <c r="BB12" s="94"/>
      <c r="BC12" s="94"/>
      <c r="BD12" s="94"/>
      <c r="BE12" s="94"/>
      <c r="BF12" s="94"/>
      <c r="BG12" s="94"/>
      <c r="BH12" s="94"/>
      <c r="BI12" s="94"/>
      <c r="BJ12" s="97"/>
      <c r="BK12" s="97"/>
      <c r="BL12" s="97"/>
      <c r="BM12" s="97"/>
      <c r="BO12" s="97"/>
      <c r="BP12" s="97"/>
      <c r="BQ12" s="97"/>
      <c r="BR12" s="96"/>
    </row>
    <row r="13" spans="1:70" x14ac:dyDescent="0.25">
      <c r="A13" s="2" t="s">
        <v>453</v>
      </c>
      <c r="B13" s="141" t="s">
        <v>539</v>
      </c>
      <c r="C13" t="s">
        <v>442</v>
      </c>
      <c r="E13" s="34" t="s">
        <v>21</v>
      </c>
      <c r="F13" s="34" t="s">
        <v>21</v>
      </c>
      <c r="G13" s="34" t="s">
        <v>21</v>
      </c>
      <c r="H13" s="34" t="s">
        <v>21</v>
      </c>
      <c r="I13" s="34" t="s">
        <v>21</v>
      </c>
      <c r="J13" s="34" t="s">
        <v>21</v>
      </c>
      <c r="K13" s="34" t="s">
        <v>21</v>
      </c>
      <c r="L13" s="34" t="s">
        <v>21</v>
      </c>
      <c r="M13" s="34" t="s">
        <v>21</v>
      </c>
      <c r="N13" s="34" t="s">
        <v>21</v>
      </c>
      <c r="O13" s="34" t="s">
        <v>21</v>
      </c>
      <c r="P13" s="34" t="s">
        <v>21</v>
      </c>
      <c r="Q13" s="34" t="s">
        <v>21</v>
      </c>
      <c r="R13" s="34" t="s">
        <v>21</v>
      </c>
      <c r="S13" s="34" t="s">
        <v>21</v>
      </c>
      <c r="T13" s="34" t="s">
        <v>21</v>
      </c>
      <c r="U13" s="34" t="s">
        <v>21</v>
      </c>
      <c r="V13" s="34" t="s">
        <v>21</v>
      </c>
      <c r="W13" s="34" t="s">
        <v>21</v>
      </c>
      <c r="X13" s="34" t="s">
        <v>21</v>
      </c>
      <c r="Y13" s="34" t="s">
        <v>21</v>
      </c>
      <c r="Z13" s="34" t="s">
        <v>21</v>
      </c>
      <c r="AA13" s="34" t="s">
        <v>21</v>
      </c>
      <c r="AB13" s="34" t="s">
        <v>21</v>
      </c>
      <c r="AC13" s="34" t="s">
        <v>21</v>
      </c>
      <c r="AD13" s="34" t="s">
        <v>21</v>
      </c>
      <c r="AE13" s="34" t="s">
        <v>21</v>
      </c>
      <c r="AF13" s="34" t="s">
        <v>21</v>
      </c>
      <c r="AG13" s="34" t="s">
        <v>21</v>
      </c>
      <c r="AH13" s="34" t="s">
        <v>21</v>
      </c>
      <c r="AI13" s="34" t="s">
        <v>21</v>
      </c>
      <c r="AJ13" s="34" t="s">
        <v>21</v>
      </c>
      <c r="AK13" s="34" t="s">
        <v>21</v>
      </c>
      <c r="AL13" s="34" t="s">
        <v>21</v>
      </c>
      <c r="AM13" s="34" t="s">
        <v>21</v>
      </c>
      <c r="AN13" s="34" t="s">
        <v>21</v>
      </c>
      <c r="AO13" s="34" t="s">
        <v>21</v>
      </c>
      <c r="AP13" s="34" t="s">
        <v>21</v>
      </c>
      <c r="AQ13" s="34" t="s">
        <v>21</v>
      </c>
      <c r="AR13" s="34" t="s">
        <v>21</v>
      </c>
      <c r="AS13" s="34" t="s">
        <v>21</v>
      </c>
      <c r="AT13" s="4"/>
      <c r="AU13" s="4"/>
      <c r="AV13" s="3"/>
      <c r="AW13" s="3"/>
      <c r="AX13" s="3"/>
      <c r="AY13" s="3"/>
      <c r="AZ13" s="34" t="s">
        <v>21</v>
      </c>
      <c r="BA13" s="34" t="s">
        <v>21</v>
      </c>
      <c r="BB13" s="34" t="s">
        <v>21</v>
      </c>
      <c r="BC13" s="34" t="s">
        <v>21</v>
      </c>
      <c r="BD13" s="4" t="s">
        <v>21</v>
      </c>
      <c r="BE13" s="4" t="s">
        <v>21</v>
      </c>
      <c r="BF13" s="4" t="s">
        <v>21</v>
      </c>
      <c r="BG13" s="4" t="s">
        <v>21</v>
      </c>
      <c r="BH13" s="4" t="s">
        <v>21</v>
      </c>
      <c r="BI13" s="4"/>
      <c r="BJ13" s="3">
        <f>COUNTIF(E13:BH13,"ü")+COUNTIF(E13:BH13,"on file")</f>
        <v>50</v>
      </c>
      <c r="BK13" s="3" t="str">
        <f>IF(COUNTIF(D13:BH13,"data lost"),COUNTIF(D13:BH13,"data lost")," ")</f>
        <v xml:space="preserve"> </v>
      </c>
      <c r="BL13" s="3">
        <f>SUM(BJ13:BK13)</f>
        <v>50</v>
      </c>
    </row>
    <row r="14" spans="1:70" x14ac:dyDescent="0.25">
      <c r="A14" s="2" t="s">
        <v>448</v>
      </c>
      <c r="B14" s="142"/>
      <c r="C14" t="s">
        <v>2</v>
      </c>
      <c r="E14" s="34" t="s">
        <v>21</v>
      </c>
      <c r="F14" s="34" t="s">
        <v>21</v>
      </c>
      <c r="G14" s="34" t="s">
        <v>21</v>
      </c>
      <c r="H14" s="34" t="s">
        <v>21</v>
      </c>
      <c r="I14" s="3"/>
      <c r="J14" s="4"/>
      <c r="K14" s="3"/>
      <c r="L14" s="3"/>
      <c r="M14" s="4"/>
      <c r="N14" s="4"/>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f t="shared" ref="BJ14:BJ77" si="1">COUNTIF(E14:BH14,"ü")+COUNTIF(E14:BH14,"on file")</f>
        <v>4</v>
      </c>
      <c r="BK14" s="3" t="str">
        <f>IF(COUNTIF(D14:BH14,"data lost"),COUNTIF(D14:BH14,"data lost")," ")</f>
        <v xml:space="preserve"> </v>
      </c>
      <c r="BL14" s="3">
        <f t="shared" ref="BL14:BL76" si="2">SUM(BJ14:BK14)</f>
        <v>4</v>
      </c>
    </row>
    <row r="15" spans="1:70" x14ac:dyDescent="0.25">
      <c r="A15" s="2" t="s">
        <v>492</v>
      </c>
      <c r="B15" s="142"/>
      <c r="C15" t="s">
        <v>3</v>
      </c>
      <c r="E15" s="34" t="s">
        <v>21</v>
      </c>
      <c r="F15" s="34" t="s">
        <v>21</v>
      </c>
      <c r="G15" s="34" t="s">
        <v>21</v>
      </c>
      <c r="H15" s="34" t="s">
        <v>21</v>
      </c>
      <c r="I15" s="34" t="s">
        <v>21</v>
      </c>
      <c r="J15" s="34" t="s">
        <v>21</v>
      </c>
      <c r="K15" s="34" t="s">
        <v>21</v>
      </c>
      <c r="L15" s="34" t="s">
        <v>21</v>
      </c>
      <c r="M15" s="34" t="s">
        <v>21</v>
      </c>
      <c r="N15" s="34" t="s">
        <v>21</v>
      </c>
      <c r="O15" s="34" t="s">
        <v>21</v>
      </c>
      <c r="P15" s="34" t="s">
        <v>21</v>
      </c>
      <c r="Q15" s="34" t="s">
        <v>21</v>
      </c>
      <c r="R15" s="34" t="s">
        <v>21</v>
      </c>
      <c r="S15" s="34" t="s">
        <v>21</v>
      </c>
      <c r="T15" s="34" t="s">
        <v>21</v>
      </c>
      <c r="U15" s="34" t="s">
        <v>21</v>
      </c>
      <c r="V15" s="34" t="s">
        <v>21</v>
      </c>
      <c r="W15" s="34" t="s">
        <v>21</v>
      </c>
      <c r="X15" s="34" t="s">
        <v>21</v>
      </c>
      <c r="Y15" s="34" t="s">
        <v>21</v>
      </c>
      <c r="Z15" s="34" t="s">
        <v>21</v>
      </c>
      <c r="AA15" s="34" t="s">
        <v>21</v>
      </c>
      <c r="AB15" s="34" t="s">
        <v>21</v>
      </c>
      <c r="AC15" s="34" t="s">
        <v>21</v>
      </c>
      <c r="AD15" s="34" t="s">
        <v>21</v>
      </c>
      <c r="AE15" s="34" t="s">
        <v>21</v>
      </c>
      <c r="AF15" s="34" t="s">
        <v>21</v>
      </c>
      <c r="AG15" s="34" t="s">
        <v>21</v>
      </c>
      <c r="AH15" s="34" t="s">
        <v>21</v>
      </c>
      <c r="AI15" s="34" t="s">
        <v>21</v>
      </c>
      <c r="AJ15" s="34" t="s">
        <v>21</v>
      </c>
      <c r="AK15" s="34" t="s">
        <v>21</v>
      </c>
      <c r="AL15" s="34" t="s">
        <v>21</v>
      </c>
      <c r="AM15" s="34" t="s">
        <v>21</v>
      </c>
      <c r="AN15" s="34" t="s">
        <v>21</v>
      </c>
      <c r="AO15" s="34" t="s">
        <v>21</v>
      </c>
      <c r="AP15" s="34" t="s">
        <v>21</v>
      </c>
      <c r="AQ15" s="3" t="s">
        <v>361</v>
      </c>
      <c r="AR15" s="34" t="s">
        <v>21</v>
      </c>
      <c r="AS15" s="34" t="s">
        <v>21</v>
      </c>
      <c r="AT15" s="34" t="s">
        <v>21</v>
      </c>
      <c r="AU15" s="34" t="s">
        <v>21</v>
      </c>
      <c r="AV15" s="34" t="s">
        <v>21</v>
      </c>
      <c r="AW15" s="34" t="s">
        <v>21</v>
      </c>
      <c r="AX15" s="34" t="s">
        <v>21</v>
      </c>
      <c r="AY15" s="4" t="s">
        <v>21</v>
      </c>
      <c r="AZ15" s="34" t="s">
        <v>21</v>
      </c>
      <c r="BA15" s="34" t="s">
        <v>21</v>
      </c>
      <c r="BB15" s="34" t="s">
        <v>21</v>
      </c>
      <c r="BC15" s="4" t="s">
        <v>21</v>
      </c>
      <c r="BD15" s="4" t="s">
        <v>21</v>
      </c>
      <c r="BE15" s="4" t="s">
        <v>21</v>
      </c>
      <c r="BF15" s="4" t="s">
        <v>21</v>
      </c>
      <c r="BG15" s="4" t="s">
        <v>21</v>
      </c>
      <c r="BH15" s="4" t="s">
        <v>21</v>
      </c>
      <c r="BI15" s="4"/>
      <c r="BJ15" s="3">
        <f t="shared" si="1"/>
        <v>55</v>
      </c>
      <c r="BK15" s="3">
        <f t="shared" ref="BK15:BK77" si="3">IF(COUNTIF(D15:BH15,"data lost"),COUNTIF(D15:BH15,"data lost")," ")</f>
        <v>1</v>
      </c>
      <c r="BL15" s="3">
        <f t="shared" si="2"/>
        <v>56</v>
      </c>
    </row>
    <row r="16" spans="1:70" x14ac:dyDescent="0.25">
      <c r="A16" s="2" t="s">
        <v>454</v>
      </c>
      <c r="B16" s="142"/>
      <c r="C16" t="s">
        <v>4</v>
      </c>
      <c r="E16" s="34" t="s">
        <v>21</v>
      </c>
      <c r="F16" s="34" t="s">
        <v>21</v>
      </c>
      <c r="G16" s="34" t="s">
        <v>21</v>
      </c>
      <c r="H16" s="34" t="s">
        <v>21</v>
      </c>
      <c r="I16" s="34" t="s">
        <v>21</v>
      </c>
      <c r="J16" s="34" t="s">
        <v>21</v>
      </c>
      <c r="K16" s="34" t="s">
        <v>21</v>
      </c>
      <c r="L16" s="34" t="s">
        <v>21</v>
      </c>
      <c r="M16" s="34" t="s">
        <v>21</v>
      </c>
      <c r="N16" s="34" t="s">
        <v>21</v>
      </c>
      <c r="O16" s="34" t="s">
        <v>21</v>
      </c>
      <c r="P16" s="34" t="s">
        <v>21</v>
      </c>
      <c r="Q16" s="34" t="s">
        <v>21</v>
      </c>
      <c r="R16" s="34" t="s">
        <v>21</v>
      </c>
      <c r="S16" s="34" t="s">
        <v>21</v>
      </c>
      <c r="T16" s="34" t="s">
        <v>21</v>
      </c>
      <c r="U16" s="34" t="s">
        <v>21</v>
      </c>
      <c r="V16" s="34" t="s">
        <v>21</v>
      </c>
      <c r="W16" s="34" t="s">
        <v>21</v>
      </c>
      <c r="X16" s="34" t="s">
        <v>21</v>
      </c>
      <c r="Y16" s="34" t="s">
        <v>21</v>
      </c>
      <c r="Z16" s="34" t="s">
        <v>21</v>
      </c>
      <c r="AA16" s="34" t="s">
        <v>21</v>
      </c>
      <c r="AB16" s="34" t="s">
        <v>21</v>
      </c>
      <c r="AC16" s="34" t="s">
        <v>21</v>
      </c>
      <c r="AD16" s="34" t="s">
        <v>21</v>
      </c>
      <c r="AE16" s="34" t="s">
        <v>21</v>
      </c>
      <c r="AF16" s="34" t="s">
        <v>21</v>
      </c>
      <c r="AG16" s="34" t="s">
        <v>21</v>
      </c>
      <c r="AH16" s="34" t="s">
        <v>21</v>
      </c>
      <c r="AI16" s="34" t="s">
        <v>21</v>
      </c>
      <c r="AJ16" s="34" t="s">
        <v>21</v>
      </c>
      <c r="AK16" s="34" t="s">
        <v>21</v>
      </c>
      <c r="AL16" s="4" t="s">
        <v>21</v>
      </c>
      <c r="AM16" s="4" t="s">
        <v>21</v>
      </c>
      <c r="AN16" s="4" t="s">
        <v>21</v>
      </c>
      <c r="AO16" s="4" t="s">
        <v>21</v>
      </c>
      <c r="AP16" s="4" t="s">
        <v>21</v>
      </c>
      <c r="AQ16" s="4" t="s">
        <v>21</v>
      </c>
      <c r="AR16" s="4" t="s">
        <v>21</v>
      </c>
      <c r="AS16" s="4" t="s">
        <v>21</v>
      </c>
      <c r="AT16" s="4" t="s">
        <v>21</v>
      </c>
      <c r="AU16" s="4" t="s">
        <v>21</v>
      </c>
      <c r="AV16" s="4" t="s">
        <v>21</v>
      </c>
      <c r="AW16" s="4" t="s">
        <v>21</v>
      </c>
      <c r="AX16" s="4" t="s">
        <v>21</v>
      </c>
      <c r="AY16" s="4" t="s">
        <v>21</v>
      </c>
      <c r="AZ16" s="4" t="s">
        <v>21</v>
      </c>
      <c r="BA16" s="34" t="s">
        <v>21</v>
      </c>
      <c r="BB16" s="4" t="s">
        <v>21</v>
      </c>
      <c r="BC16" s="4" t="s">
        <v>21</v>
      </c>
      <c r="BD16" s="4" t="s">
        <v>21</v>
      </c>
      <c r="BE16" s="4" t="s">
        <v>21</v>
      </c>
      <c r="BF16" s="4" t="s">
        <v>21</v>
      </c>
      <c r="BG16" s="4" t="s">
        <v>21</v>
      </c>
      <c r="BH16" s="4" t="s">
        <v>21</v>
      </c>
      <c r="BI16" s="4"/>
      <c r="BJ16" s="3">
        <f t="shared" si="1"/>
        <v>56</v>
      </c>
      <c r="BK16" s="3" t="str">
        <f t="shared" si="3"/>
        <v xml:space="preserve"> </v>
      </c>
      <c r="BL16" s="3">
        <f t="shared" si="2"/>
        <v>56</v>
      </c>
    </row>
    <row r="17" spans="1:64" x14ac:dyDescent="0.25">
      <c r="A17" s="2" t="s">
        <v>464</v>
      </c>
      <c r="B17" s="142"/>
      <c r="C17" s="37" t="s">
        <v>312</v>
      </c>
      <c r="D17" s="37"/>
      <c r="E17" s="40" t="s">
        <v>21</v>
      </c>
      <c r="F17" s="38"/>
      <c r="G17" s="40" t="s">
        <v>21</v>
      </c>
      <c r="H17" s="40" t="s">
        <v>21</v>
      </c>
      <c r="I17" s="40" t="s">
        <v>21</v>
      </c>
      <c r="J17" s="40" t="s">
        <v>21</v>
      </c>
      <c r="K17" s="40" t="s">
        <v>21</v>
      </c>
      <c r="L17" s="40" t="s">
        <v>21</v>
      </c>
      <c r="M17" s="40" t="s">
        <v>21</v>
      </c>
      <c r="N17" s="40" t="s">
        <v>21</v>
      </c>
      <c r="O17" s="40" t="s">
        <v>21</v>
      </c>
      <c r="P17" s="40" t="s">
        <v>21</v>
      </c>
      <c r="Q17" s="40" t="s">
        <v>21</v>
      </c>
      <c r="R17" s="40" t="s">
        <v>21</v>
      </c>
      <c r="S17" s="40" t="s">
        <v>21</v>
      </c>
      <c r="T17" s="40" t="s">
        <v>21</v>
      </c>
      <c r="U17" s="40" t="s">
        <v>21</v>
      </c>
      <c r="V17" s="40" t="s">
        <v>21</v>
      </c>
      <c r="W17" s="40" t="s">
        <v>21</v>
      </c>
      <c r="X17" s="40" t="s">
        <v>21</v>
      </c>
      <c r="Y17" s="40" t="s">
        <v>21</v>
      </c>
      <c r="Z17" s="40" t="s">
        <v>21</v>
      </c>
      <c r="AA17" s="40" t="s">
        <v>21</v>
      </c>
      <c r="AB17" s="40" t="s">
        <v>21</v>
      </c>
      <c r="AC17" s="40" t="s">
        <v>21</v>
      </c>
      <c r="AD17" s="40" t="s">
        <v>21</v>
      </c>
      <c r="AE17" s="40" t="s">
        <v>21</v>
      </c>
      <c r="AF17" s="40" t="s">
        <v>21</v>
      </c>
      <c r="AG17" s="40" t="s">
        <v>21</v>
      </c>
      <c r="AH17" s="40" t="s">
        <v>21</v>
      </c>
      <c r="AI17" s="40" t="s">
        <v>21</v>
      </c>
      <c r="AJ17" s="40" t="s">
        <v>21</v>
      </c>
      <c r="AK17" s="40" t="s">
        <v>21</v>
      </c>
      <c r="AL17" s="39" t="s">
        <v>21</v>
      </c>
      <c r="AM17" s="39" t="s">
        <v>21</v>
      </c>
      <c r="AN17" s="39" t="s">
        <v>21</v>
      </c>
      <c r="AO17" s="39" t="s">
        <v>21</v>
      </c>
      <c r="AP17" s="39" t="s">
        <v>21</v>
      </c>
      <c r="AQ17" s="38" t="s">
        <v>361</v>
      </c>
      <c r="AR17" s="40" t="s">
        <v>21</v>
      </c>
      <c r="AS17" s="39" t="s">
        <v>21</v>
      </c>
      <c r="AT17" s="39" t="s">
        <v>21</v>
      </c>
      <c r="AU17" s="39" t="s">
        <v>21</v>
      </c>
      <c r="AV17" s="39" t="s">
        <v>21</v>
      </c>
      <c r="AW17" s="39" t="s">
        <v>21</v>
      </c>
      <c r="AX17" s="39" t="s">
        <v>21</v>
      </c>
      <c r="AY17" s="40" t="s">
        <v>21</v>
      </c>
      <c r="AZ17" s="39" t="s">
        <v>21</v>
      </c>
      <c r="BA17" s="39" t="s">
        <v>21</v>
      </c>
      <c r="BB17" s="39" t="s">
        <v>21</v>
      </c>
      <c r="BC17" s="39" t="s">
        <v>21</v>
      </c>
      <c r="BD17" s="39" t="s">
        <v>21</v>
      </c>
      <c r="BE17" s="39" t="s">
        <v>21</v>
      </c>
      <c r="BF17" s="39" t="s">
        <v>21</v>
      </c>
      <c r="BG17" s="39" t="s">
        <v>21</v>
      </c>
      <c r="BH17" s="4" t="s">
        <v>21</v>
      </c>
      <c r="BI17" s="4"/>
      <c r="BJ17" s="3">
        <f t="shared" si="1"/>
        <v>54</v>
      </c>
      <c r="BK17" s="3">
        <f t="shared" si="3"/>
        <v>1</v>
      </c>
      <c r="BL17" s="3">
        <f t="shared" si="2"/>
        <v>55</v>
      </c>
    </row>
    <row r="18" spans="1:64" x14ac:dyDescent="0.25">
      <c r="A18" s="95" t="s">
        <v>477</v>
      </c>
      <c r="B18" s="142"/>
      <c r="C18" t="s">
        <v>6</v>
      </c>
      <c r="E18" s="34" t="s">
        <v>21</v>
      </c>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f t="shared" si="1"/>
        <v>1</v>
      </c>
      <c r="BK18" s="3" t="str">
        <f t="shared" si="3"/>
        <v xml:space="preserve"> </v>
      </c>
      <c r="BL18" s="3">
        <f t="shared" si="2"/>
        <v>1</v>
      </c>
    </row>
    <row r="19" spans="1:64" x14ac:dyDescent="0.25">
      <c r="A19" s="2" t="s">
        <v>453</v>
      </c>
      <c r="B19" s="142"/>
      <c r="C19" t="s">
        <v>7</v>
      </c>
      <c r="E19" s="34" t="s">
        <v>21</v>
      </c>
      <c r="F19" s="34" t="s">
        <v>21</v>
      </c>
      <c r="G19" s="34" t="s">
        <v>21</v>
      </c>
      <c r="H19" s="34" t="s">
        <v>21</v>
      </c>
      <c r="I19" s="34" t="s">
        <v>21</v>
      </c>
      <c r="J19" s="4"/>
      <c r="K19" s="3"/>
      <c r="L19" s="3"/>
      <c r="M19" s="4"/>
      <c r="N19" s="4"/>
      <c r="O19" s="3"/>
      <c r="P19" s="3"/>
      <c r="Q19" s="3"/>
      <c r="R19" s="3"/>
      <c r="S19" s="3"/>
      <c r="T19" s="3"/>
      <c r="U19" s="3"/>
      <c r="V19" s="3"/>
      <c r="W19" s="3"/>
      <c r="X19" s="3"/>
      <c r="Y19" s="3"/>
      <c r="Z19" s="34" t="s">
        <v>21</v>
      </c>
      <c r="AA19" s="34" t="s">
        <v>21</v>
      </c>
      <c r="AB19" s="34" t="s">
        <v>21</v>
      </c>
      <c r="AC19" s="34" t="s">
        <v>21</v>
      </c>
      <c r="AD19" s="34" t="s">
        <v>21</v>
      </c>
      <c r="AE19" s="34" t="s">
        <v>21</v>
      </c>
      <c r="AF19" s="34" t="s">
        <v>21</v>
      </c>
      <c r="AG19" s="34" t="s">
        <v>21</v>
      </c>
      <c r="AH19" s="34" t="s">
        <v>21</v>
      </c>
      <c r="AI19" s="34" t="s">
        <v>21</v>
      </c>
      <c r="AJ19" s="34" t="s">
        <v>21</v>
      </c>
      <c r="AK19" s="34" t="s">
        <v>21</v>
      </c>
      <c r="AL19" s="34" t="s">
        <v>21</v>
      </c>
      <c r="AM19" s="34" t="s">
        <v>21</v>
      </c>
      <c r="AN19" s="34" t="s">
        <v>21</v>
      </c>
      <c r="AO19" s="34" t="s">
        <v>21</v>
      </c>
      <c r="AP19" s="34" t="s">
        <v>21</v>
      </c>
      <c r="AQ19" s="76" t="s">
        <v>362</v>
      </c>
      <c r="AR19" s="34" t="s">
        <v>21</v>
      </c>
      <c r="AS19" s="34" t="s">
        <v>21</v>
      </c>
      <c r="AT19" s="34" t="s">
        <v>21</v>
      </c>
      <c r="AU19" s="34" t="s">
        <v>21</v>
      </c>
      <c r="AV19" s="34" t="s">
        <v>21</v>
      </c>
      <c r="AW19" s="4" t="s">
        <v>21</v>
      </c>
      <c r="AX19" s="4" t="s">
        <v>21</v>
      </c>
      <c r="AY19" s="76" t="s">
        <v>362</v>
      </c>
      <c r="AZ19" s="34" t="s">
        <v>21</v>
      </c>
      <c r="BA19" s="34" t="s">
        <v>21</v>
      </c>
      <c r="BB19" s="4" t="s">
        <v>21</v>
      </c>
      <c r="BC19" s="4" t="s">
        <v>21</v>
      </c>
      <c r="BD19" s="4" t="s">
        <v>21</v>
      </c>
      <c r="BE19" s="4" t="s">
        <v>21</v>
      </c>
      <c r="BF19" s="4" t="s">
        <v>21</v>
      </c>
      <c r="BG19" s="4" t="s">
        <v>21</v>
      </c>
      <c r="BH19" s="4" t="s">
        <v>21</v>
      </c>
      <c r="BI19" s="4"/>
      <c r="BJ19" s="3">
        <f t="shared" si="1"/>
        <v>40</v>
      </c>
      <c r="BK19" s="3" t="str">
        <f t="shared" si="3"/>
        <v xml:space="preserve"> </v>
      </c>
      <c r="BL19" s="3">
        <f t="shared" si="2"/>
        <v>40</v>
      </c>
    </row>
    <row r="20" spans="1:64" x14ac:dyDescent="0.25">
      <c r="A20" s="2" t="s">
        <v>465</v>
      </c>
      <c r="B20" s="142"/>
      <c r="C20" t="s">
        <v>8</v>
      </c>
      <c r="E20" s="34" t="s">
        <v>21</v>
      </c>
      <c r="F20" s="34" t="s">
        <v>21</v>
      </c>
      <c r="G20" s="3"/>
      <c r="H20" s="4"/>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4" t="s">
        <v>21</v>
      </c>
      <c r="BB20" s="4" t="s">
        <v>21</v>
      </c>
      <c r="BC20" s="4" t="s">
        <v>21</v>
      </c>
      <c r="BD20" s="4" t="s">
        <v>21</v>
      </c>
      <c r="BE20" s="4" t="s">
        <v>21</v>
      </c>
      <c r="BF20" s="4" t="s">
        <v>21</v>
      </c>
      <c r="BG20" s="4" t="s">
        <v>21</v>
      </c>
      <c r="BH20" s="4" t="s">
        <v>21</v>
      </c>
      <c r="BI20" s="4"/>
      <c r="BJ20" s="3">
        <f t="shared" si="1"/>
        <v>10</v>
      </c>
      <c r="BK20" s="3" t="str">
        <f t="shared" si="3"/>
        <v xml:space="preserve"> </v>
      </c>
      <c r="BL20" s="3">
        <f t="shared" si="2"/>
        <v>10</v>
      </c>
    </row>
    <row r="21" spans="1:64" x14ac:dyDescent="0.25">
      <c r="A21" s="2" t="s">
        <v>447</v>
      </c>
      <c r="B21" s="142"/>
      <c r="C21" s="37" t="s">
        <v>9</v>
      </c>
      <c r="D21" s="37"/>
      <c r="E21" s="40" t="s">
        <v>21</v>
      </c>
      <c r="F21" s="39"/>
      <c r="G21" s="38"/>
      <c r="H21" s="39"/>
      <c r="I21" s="38"/>
      <c r="J21" s="38"/>
      <c r="K21" s="38"/>
      <c r="L21" s="38"/>
      <c r="M21" s="38"/>
      <c r="N21" s="38"/>
      <c r="O21" s="38"/>
      <c r="P21" s="38"/>
      <c r="Q21" s="38"/>
      <c r="R21" s="38"/>
      <c r="S21" s="38"/>
      <c r="T21" s="38"/>
      <c r="U21" s="38"/>
      <c r="V21" s="40" t="s">
        <v>21</v>
      </c>
      <c r="W21" s="40" t="s">
        <v>21</v>
      </c>
      <c r="X21" s="48" t="s">
        <v>378</v>
      </c>
      <c r="Y21" s="40" t="s">
        <v>21</v>
      </c>
      <c r="Z21" s="40" t="s">
        <v>21</v>
      </c>
      <c r="AA21" s="40" t="s">
        <v>21</v>
      </c>
      <c r="AB21" s="40" t="s">
        <v>21</v>
      </c>
      <c r="AC21" s="39"/>
      <c r="AD21" s="40" t="s">
        <v>21</v>
      </c>
      <c r="AE21" s="40" t="s">
        <v>21</v>
      </c>
      <c r="AF21" s="40" t="s">
        <v>21</v>
      </c>
      <c r="AG21" s="40" t="s">
        <v>21</v>
      </c>
      <c r="AH21" s="40" t="s">
        <v>21</v>
      </c>
      <c r="AI21" s="40" t="s">
        <v>21</v>
      </c>
      <c r="AJ21" s="40" t="s">
        <v>21</v>
      </c>
      <c r="AK21" s="40" t="s">
        <v>21</v>
      </c>
      <c r="AL21" s="40" t="s">
        <v>21</v>
      </c>
      <c r="AM21" s="40" t="s">
        <v>21</v>
      </c>
      <c r="AN21" s="40" t="s">
        <v>21</v>
      </c>
      <c r="AO21" s="40" t="s">
        <v>21</v>
      </c>
      <c r="AP21" s="40" t="s">
        <v>21</v>
      </c>
      <c r="AQ21" s="40" t="s">
        <v>21</v>
      </c>
      <c r="AR21" s="40" t="s">
        <v>21</v>
      </c>
      <c r="AS21" s="40" t="s">
        <v>21</v>
      </c>
      <c r="AT21" s="40" t="s">
        <v>21</v>
      </c>
      <c r="AU21" s="40" t="s">
        <v>21</v>
      </c>
      <c r="AV21" s="40" t="s">
        <v>21</v>
      </c>
      <c r="AW21" s="40" t="s">
        <v>21</v>
      </c>
      <c r="AX21" s="40" t="s">
        <v>21</v>
      </c>
      <c r="AY21" s="40" t="s">
        <v>21</v>
      </c>
      <c r="AZ21" s="40" t="s">
        <v>21</v>
      </c>
      <c r="BA21" s="40" t="s">
        <v>21</v>
      </c>
      <c r="BB21" s="40" t="s">
        <v>21</v>
      </c>
      <c r="BC21" s="40" t="s">
        <v>21</v>
      </c>
      <c r="BD21" s="40" t="s">
        <v>21</v>
      </c>
      <c r="BE21" s="39" t="s">
        <v>21</v>
      </c>
      <c r="BF21" s="39" t="s">
        <v>21</v>
      </c>
      <c r="BG21" s="39" t="s">
        <v>21</v>
      </c>
      <c r="BH21" s="4" t="s">
        <v>21</v>
      </c>
      <c r="BI21" s="4"/>
      <c r="BJ21" s="3">
        <f t="shared" si="1"/>
        <v>38</v>
      </c>
      <c r="BK21" s="3" t="str">
        <f t="shared" si="3"/>
        <v xml:space="preserve"> </v>
      </c>
      <c r="BL21" s="3">
        <f t="shared" si="2"/>
        <v>38</v>
      </c>
    </row>
    <row r="22" spans="1:64" x14ac:dyDescent="0.25">
      <c r="A22" s="2"/>
      <c r="B22" s="142"/>
      <c r="C22" s="16" t="s">
        <v>136</v>
      </c>
      <c r="E22" s="34" t="s">
        <v>21</v>
      </c>
      <c r="F22" s="4"/>
      <c r="G22" s="34" t="s">
        <v>21</v>
      </c>
      <c r="H22" s="34" t="s">
        <v>21</v>
      </c>
      <c r="I22" s="3"/>
      <c r="J22" s="34" t="s">
        <v>21</v>
      </c>
      <c r="K22" s="3"/>
      <c r="L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f t="shared" si="1"/>
        <v>4</v>
      </c>
      <c r="BK22" s="3" t="str">
        <f t="shared" si="3"/>
        <v xml:space="preserve"> </v>
      </c>
      <c r="BL22" s="3">
        <f t="shared" si="2"/>
        <v>4</v>
      </c>
    </row>
    <row r="23" spans="1:64" x14ac:dyDescent="0.25">
      <c r="A23" s="2"/>
      <c r="B23" s="142"/>
      <c r="C23" s="16" t="s">
        <v>137</v>
      </c>
      <c r="E23" s="3"/>
      <c r="F23" s="34" t="s">
        <v>21</v>
      </c>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f t="shared" si="1"/>
        <v>1</v>
      </c>
      <c r="BK23" s="3" t="str">
        <f t="shared" si="3"/>
        <v xml:space="preserve"> </v>
      </c>
      <c r="BL23" s="3">
        <f t="shared" si="2"/>
        <v>1</v>
      </c>
    </row>
    <row r="24" spans="1:64" x14ac:dyDescent="0.25">
      <c r="A24" s="2"/>
      <c r="B24" s="142"/>
      <c r="C24" s="16" t="s">
        <v>138</v>
      </c>
      <c r="E24" s="3"/>
      <c r="F24" s="3"/>
      <c r="G24" s="3"/>
      <c r="H24" s="3"/>
      <c r="I24" s="3"/>
      <c r="J24" s="3"/>
      <c r="K24" s="3"/>
      <c r="L24" s="34" t="s">
        <v>21</v>
      </c>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f t="shared" si="1"/>
        <v>1</v>
      </c>
      <c r="BK24" s="3" t="str">
        <f t="shared" si="3"/>
        <v xml:space="preserve"> </v>
      </c>
      <c r="BL24" s="3">
        <f t="shared" si="2"/>
        <v>1</v>
      </c>
    </row>
    <row r="25" spans="1:64" x14ac:dyDescent="0.25">
      <c r="A25" s="2" t="s">
        <v>467</v>
      </c>
      <c r="B25" s="142"/>
      <c r="C25" s="16" t="s">
        <v>139</v>
      </c>
      <c r="E25" s="3"/>
      <c r="F25" s="3"/>
      <c r="G25" s="3"/>
      <c r="H25" s="3"/>
      <c r="I25" s="34" t="s">
        <v>21</v>
      </c>
      <c r="J25" s="3"/>
      <c r="K25" s="3"/>
      <c r="L25" s="3"/>
      <c r="M25" s="34" t="s">
        <v>21</v>
      </c>
      <c r="N25" s="34" t="s">
        <v>21</v>
      </c>
      <c r="O25" s="3"/>
      <c r="P25" s="3"/>
      <c r="Q25" s="34" t="s">
        <v>21</v>
      </c>
      <c r="R25" s="3"/>
      <c r="S25" s="34" t="s">
        <v>21</v>
      </c>
      <c r="T25" s="3"/>
      <c r="U25" s="34" t="s">
        <v>21</v>
      </c>
      <c r="V25" s="34" t="s">
        <v>21</v>
      </c>
      <c r="W25" s="34" t="s">
        <v>21</v>
      </c>
      <c r="X25" s="34" t="s">
        <v>21</v>
      </c>
      <c r="Y25" s="34" t="s">
        <v>21</v>
      </c>
      <c r="Z25" s="34" t="s">
        <v>21</v>
      </c>
      <c r="AA25" s="34" t="s">
        <v>21</v>
      </c>
      <c r="AB25" s="34" t="s">
        <v>21</v>
      </c>
      <c r="AC25" s="34" t="s">
        <v>21</v>
      </c>
      <c r="AD25" s="34" t="s">
        <v>21</v>
      </c>
      <c r="AE25" s="34" t="s">
        <v>21</v>
      </c>
      <c r="AF25" s="34" t="s">
        <v>21</v>
      </c>
      <c r="AG25" s="34" t="s">
        <v>21</v>
      </c>
      <c r="AH25" s="34" t="s">
        <v>21</v>
      </c>
      <c r="AI25" s="34" t="s">
        <v>21</v>
      </c>
      <c r="AJ25" s="4" t="s">
        <v>21</v>
      </c>
      <c r="AK25" s="34" t="s">
        <v>21</v>
      </c>
      <c r="AL25" s="34" t="s">
        <v>21</v>
      </c>
      <c r="AM25" s="34" t="s">
        <v>21</v>
      </c>
      <c r="AN25" s="34" t="s">
        <v>21</v>
      </c>
      <c r="AO25" s="34" t="s">
        <v>21</v>
      </c>
      <c r="AP25" s="34" t="s">
        <v>21</v>
      </c>
      <c r="AQ25" s="3" t="s">
        <v>361</v>
      </c>
      <c r="AR25" s="34" t="s">
        <v>21</v>
      </c>
      <c r="AS25" s="34" t="s">
        <v>21</v>
      </c>
      <c r="AT25" s="34" t="s">
        <v>21</v>
      </c>
      <c r="AU25" s="4"/>
      <c r="AV25" s="34" t="s">
        <v>21</v>
      </c>
      <c r="AW25" s="4" t="s">
        <v>21</v>
      </c>
      <c r="AX25" s="4" t="s">
        <v>21</v>
      </c>
      <c r="AY25" s="4" t="s">
        <v>21</v>
      </c>
      <c r="AZ25" s="4" t="s">
        <v>21</v>
      </c>
      <c r="BA25" s="4" t="s">
        <v>21</v>
      </c>
      <c r="BB25" s="34" t="s">
        <v>21</v>
      </c>
      <c r="BC25" s="34" t="s">
        <v>21</v>
      </c>
      <c r="BD25" s="4" t="s">
        <v>21</v>
      </c>
      <c r="BE25" s="4" t="s">
        <v>21</v>
      </c>
      <c r="BF25" s="4" t="s">
        <v>21</v>
      </c>
      <c r="BG25" s="4" t="s">
        <v>21</v>
      </c>
      <c r="BH25" s="4" t="s">
        <v>21</v>
      </c>
      <c r="BI25" s="4"/>
      <c r="BJ25" s="3">
        <f t="shared" si="1"/>
        <v>43</v>
      </c>
      <c r="BK25" s="3">
        <f t="shared" si="3"/>
        <v>1</v>
      </c>
      <c r="BL25" s="3">
        <f t="shared" si="2"/>
        <v>44</v>
      </c>
    </row>
    <row r="26" spans="1:64" x14ac:dyDescent="0.25">
      <c r="A26" s="2" t="s">
        <v>453</v>
      </c>
      <c r="B26" s="142"/>
      <c r="C26" s="37" t="s">
        <v>10</v>
      </c>
      <c r="D26" s="37"/>
      <c r="E26" s="40" t="s">
        <v>21</v>
      </c>
      <c r="F26" s="39"/>
      <c r="G26" s="40" t="s">
        <v>21</v>
      </c>
      <c r="H26" s="39" t="s">
        <v>21</v>
      </c>
      <c r="I26" s="39" t="s">
        <v>21</v>
      </c>
      <c r="J26" s="39" t="s">
        <v>21</v>
      </c>
      <c r="K26" s="39" t="s">
        <v>21</v>
      </c>
      <c r="L26" s="39" t="s">
        <v>21</v>
      </c>
      <c r="M26" s="39" t="s">
        <v>21</v>
      </c>
      <c r="N26" s="39" t="s">
        <v>21</v>
      </c>
      <c r="O26" s="39" t="s">
        <v>21</v>
      </c>
      <c r="P26" s="39" t="s">
        <v>21</v>
      </c>
      <c r="Q26" s="39" t="s">
        <v>21</v>
      </c>
      <c r="R26" s="39" t="s">
        <v>21</v>
      </c>
      <c r="S26" s="39" t="s">
        <v>21</v>
      </c>
      <c r="T26" s="39" t="s">
        <v>21</v>
      </c>
      <c r="U26" s="39" t="s">
        <v>21</v>
      </c>
      <c r="V26" s="39" t="s">
        <v>21</v>
      </c>
      <c r="W26" s="39" t="s">
        <v>21</v>
      </c>
      <c r="X26" s="39" t="s">
        <v>21</v>
      </c>
      <c r="Y26" s="39" t="s">
        <v>21</v>
      </c>
      <c r="Z26" s="40" t="s">
        <v>21</v>
      </c>
      <c r="AA26" s="39" t="s">
        <v>21</v>
      </c>
      <c r="AB26" s="39" t="s">
        <v>21</v>
      </c>
      <c r="AC26" s="39" t="s">
        <v>21</v>
      </c>
      <c r="AD26" s="39" t="s">
        <v>21</v>
      </c>
      <c r="AE26" s="87" t="s">
        <v>362</v>
      </c>
      <c r="AF26" s="40" t="s">
        <v>21</v>
      </c>
      <c r="AG26" s="40" t="s">
        <v>21</v>
      </c>
      <c r="AH26" s="39" t="s">
        <v>21</v>
      </c>
      <c r="AI26" s="40" t="s">
        <v>21</v>
      </c>
      <c r="AJ26" s="39" t="s">
        <v>21</v>
      </c>
      <c r="AK26" s="39" t="s">
        <v>21</v>
      </c>
      <c r="AL26" s="40" t="s">
        <v>21</v>
      </c>
      <c r="AM26" s="40" t="s">
        <v>21</v>
      </c>
      <c r="AN26" s="40" t="s">
        <v>21</v>
      </c>
      <c r="AO26" s="40" t="s">
        <v>21</v>
      </c>
      <c r="AP26" s="40" t="s">
        <v>21</v>
      </c>
      <c r="AQ26" s="94" t="s">
        <v>361</v>
      </c>
      <c r="AR26" s="40" t="s">
        <v>21</v>
      </c>
      <c r="AS26" s="40" t="s">
        <v>21</v>
      </c>
      <c r="AT26" s="40" t="s">
        <v>21</v>
      </c>
      <c r="AU26" s="40" t="s">
        <v>21</v>
      </c>
      <c r="AV26" s="40" t="s">
        <v>21</v>
      </c>
      <c r="AW26" s="40" t="s">
        <v>21</v>
      </c>
      <c r="AX26" s="40" t="s">
        <v>21</v>
      </c>
      <c r="AY26" s="40" t="s">
        <v>21</v>
      </c>
      <c r="AZ26" s="40" t="s">
        <v>21</v>
      </c>
      <c r="BA26" s="40" t="s">
        <v>21</v>
      </c>
      <c r="BB26" s="40" t="s">
        <v>21</v>
      </c>
      <c r="BC26" s="39" t="s">
        <v>21</v>
      </c>
      <c r="BD26" s="39" t="s">
        <v>21</v>
      </c>
      <c r="BE26" s="39" t="s">
        <v>21</v>
      </c>
      <c r="BF26" s="39" t="s">
        <v>21</v>
      </c>
      <c r="BG26" s="39" t="s">
        <v>21</v>
      </c>
      <c r="BH26" s="4" t="s">
        <v>21</v>
      </c>
      <c r="BI26" s="4"/>
      <c r="BJ26" s="3">
        <f t="shared" si="1"/>
        <v>54</v>
      </c>
      <c r="BK26" s="3">
        <f t="shared" si="3"/>
        <v>1</v>
      </c>
      <c r="BL26" s="3">
        <f t="shared" si="2"/>
        <v>55</v>
      </c>
    </row>
    <row r="27" spans="1:64" x14ac:dyDescent="0.25">
      <c r="A27" s="2" t="s">
        <v>447</v>
      </c>
      <c r="B27" s="142"/>
      <c r="C27" t="s">
        <v>11</v>
      </c>
      <c r="E27" s="4" t="s">
        <v>21</v>
      </c>
      <c r="F27" s="4" t="s">
        <v>21</v>
      </c>
      <c r="G27" s="4" t="s">
        <v>21</v>
      </c>
      <c r="H27" s="4" t="s">
        <v>21</v>
      </c>
      <c r="I27" s="4" t="s">
        <v>21</v>
      </c>
      <c r="J27" s="4" t="s">
        <v>21</v>
      </c>
      <c r="K27" s="4" t="s">
        <v>21</v>
      </c>
      <c r="L27" s="4" t="s">
        <v>21</v>
      </c>
      <c r="M27" s="4" t="s">
        <v>21</v>
      </c>
      <c r="N27" s="4" t="s">
        <v>21</v>
      </c>
      <c r="O27" s="4" t="s">
        <v>21</v>
      </c>
      <c r="P27" s="4" t="s">
        <v>21</v>
      </c>
      <c r="Q27" s="4" t="s">
        <v>21</v>
      </c>
      <c r="R27" s="4" t="s">
        <v>21</v>
      </c>
      <c r="S27" s="4" t="s">
        <v>21</v>
      </c>
      <c r="T27" s="4" t="s">
        <v>21</v>
      </c>
      <c r="U27" s="4" t="s">
        <v>21</v>
      </c>
      <c r="V27" s="4" t="s">
        <v>21</v>
      </c>
      <c r="W27" s="4" t="s">
        <v>21</v>
      </c>
      <c r="X27" s="4" t="s">
        <v>21</v>
      </c>
      <c r="Y27" s="4" t="s">
        <v>21</v>
      </c>
      <c r="Z27" s="4" t="s">
        <v>21</v>
      </c>
      <c r="AA27" s="4" t="s">
        <v>21</v>
      </c>
      <c r="AB27" s="4" t="s">
        <v>21</v>
      </c>
      <c r="AC27" s="4" t="s">
        <v>21</v>
      </c>
      <c r="AD27" s="4" t="s">
        <v>21</v>
      </c>
      <c r="AE27" s="4" t="s">
        <v>21</v>
      </c>
      <c r="AF27" s="4" t="s">
        <v>21</v>
      </c>
      <c r="AG27" s="4" t="s">
        <v>21</v>
      </c>
      <c r="AH27" s="4" t="s">
        <v>21</v>
      </c>
      <c r="AI27" s="4" t="s">
        <v>21</v>
      </c>
      <c r="AJ27" s="4" t="s">
        <v>21</v>
      </c>
      <c r="AK27" s="4" t="s">
        <v>21</v>
      </c>
      <c r="AL27" s="4" t="s">
        <v>21</v>
      </c>
      <c r="AM27" s="4" t="s">
        <v>21</v>
      </c>
      <c r="AN27" s="4" t="s">
        <v>21</v>
      </c>
      <c r="AO27" s="4" t="s">
        <v>21</v>
      </c>
      <c r="AP27" s="4" t="s">
        <v>21</v>
      </c>
      <c r="AQ27" s="4" t="s">
        <v>21</v>
      </c>
      <c r="AR27" s="4" t="s">
        <v>21</v>
      </c>
      <c r="AS27" s="4" t="s">
        <v>21</v>
      </c>
      <c r="AT27" s="4" t="s">
        <v>21</v>
      </c>
      <c r="AU27" s="4" t="s">
        <v>21</v>
      </c>
      <c r="AV27" s="4" t="s">
        <v>21</v>
      </c>
      <c r="AW27" s="4" t="s">
        <v>21</v>
      </c>
      <c r="AX27" s="4" t="s">
        <v>21</v>
      </c>
      <c r="AY27" s="4" t="s">
        <v>21</v>
      </c>
      <c r="AZ27" s="4" t="s">
        <v>21</v>
      </c>
      <c r="BA27" s="4" t="s">
        <v>21</v>
      </c>
      <c r="BB27" s="4" t="s">
        <v>21</v>
      </c>
      <c r="BC27" s="4" t="s">
        <v>21</v>
      </c>
      <c r="BD27" s="4" t="s">
        <v>21</v>
      </c>
      <c r="BE27" s="4" t="s">
        <v>21</v>
      </c>
      <c r="BF27" s="4" t="s">
        <v>21</v>
      </c>
      <c r="BG27" s="4" t="s">
        <v>21</v>
      </c>
      <c r="BH27" s="4" t="s">
        <v>21</v>
      </c>
      <c r="BI27" s="4"/>
      <c r="BJ27" s="3">
        <f t="shared" si="1"/>
        <v>56</v>
      </c>
      <c r="BK27" s="3" t="str">
        <f t="shared" si="3"/>
        <v xml:space="preserve"> </v>
      </c>
      <c r="BL27" s="3">
        <f t="shared" si="2"/>
        <v>56</v>
      </c>
    </row>
    <row r="28" spans="1:64" x14ac:dyDescent="0.25">
      <c r="A28" s="2" t="s">
        <v>474</v>
      </c>
      <c r="B28" s="142"/>
      <c r="C28" t="s">
        <v>12</v>
      </c>
      <c r="E28" s="34" t="s">
        <v>21</v>
      </c>
      <c r="F28" s="34" t="s">
        <v>21</v>
      </c>
      <c r="G28" s="34" t="s">
        <v>21</v>
      </c>
      <c r="H28" s="34" t="s">
        <v>21</v>
      </c>
      <c r="I28" s="34" t="s">
        <v>21</v>
      </c>
      <c r="J28" s="34" t="s">
        <v>21</v>
      </c>
      <c r="K28" s="34" t="s">
        <v>21</v>
      </c>
      <c r="L28" s="34" t="s">
        <v>21</v>
      </c>
      <c r="M28" s="34" t="s">
        <v>21</v>
      </c>
      <c r="N28" s="4"/>
      <c r="O28" s="34" t="s">
        <v>21</v>
      </c>
      <c r="P28" s="34" t="s">
        <v>21</v>
      </c>
      <c r="Q28" s="4" t="s">
        <v>21</v>
      </c>
      <c r="R28" s="4" t="s">
        <v>21</v>
      </c>
      <c r="S28" s="4" t="s">
        <v>21</v>
      </c>
      <c r="T28" s="4" t="s">
        <v>21</v>
      </c>
      <c r="U28" s="4" t="s">
        <v>21</v>
      </c>
      <c r="V28" s="4" t="s">
        <v>21</v>
      </c>
      <c r="W28" s="4" t="s">
        <v>21</v>
      </c>
      <c r="X28" s="4" t="s">
        <v>21</v>
      </c>
      <c r="Y28" s="4" t="s">
        <v>21</v>
      </c>
      <c r="Z28" s="4" t="s">
        <v>21</v>
      </c>
      <c r="AA28" s="4" t="s">
        <v>21</v>
      </c>
      <c r="AB28" s="4" t="s">
        <v>21</v>
      </c>
      <c r="AC28" s="34" t="s">
        <v>21</v>
      </c>
      <c r="AD28" s="34" t="s">
        <v>21</v>
      </c>
      <c r="AE28" s="34" t="s">
        <v>21</v>
      </c>
      <c r="AF28" s="34" t="s">
        <v>21</v>
      </c>
      <c r="AG28" s="34" t="s">
        <v>21</v>
      </c>
      <c r="AH28" s="34" t="s">
        <v>21</v>
      </c>
      <c r="AI28" s="34" t="s">
        <v>21</v>
      </c>
      <c r="AJ28" s="34" t="s">
        <v>21</v>
      </c>
      <c r="AK28" s="34" t="s">
        <v>21</v>
      </c>
      <c r="AL28" s="4" t="s">
        <v>21</v>
      </c>
      <c r="AM28" s="4" t="s">
        <v>21</v>
      </c>
      <c r="AN28" s="4" t="s">
        <v>21</v>
      </c>
      <c r="AO28" s="4" t="s">
        <v>21</v>
      </c>
      <c r="AP28" s="4" t="s">
        <v>21</v>
      </c>
      <c r="AQ28" s="4" t="s">
        <v>21</v>
      </c>
      <c r="AR28" s="4" t="s">
        <v>21</v>
      </c>
      <c r="AS28" s="4" t="s">
        <v>21</v>
      </c>
      <c r="AT28" s="4" t="s">
        <v>21</v>
      </c>
      <c r="AU28" s="4" t="s">
        <v>21</v>
      </c>
      <c r="AV28" s="4" t="s">
        <v>21</v>
      </c>
      <c r="AW28" s="4" t="s">
        <v>21</v>
      </c>
      <c r="AX28" s="4" t="s">
        <v>21</v>
      </c>
      <c r="AY28" s="4" t="s">
        <v>21</v>
      </c>
      <c r="AZ28" s="4" t="s">
        <v>21</v>
      </c>
      <c r="BA28" s="4" t="s">
        <v>21</v>
      </c>
      <c r="BB28" s="4" t="s">
        <v>21</v>
      </c>
      <c r="BC28" s="4" t="s">
        <v>21</v>
      </c>
      <c r="BD28" s="4" t="s">
        <v>21</v>
      </c>
      <c r="BE28" s="4" t="s">
        <v>21</v>
      </c>
      <c r="BF28" s="4" t="s">
        <v>21</v>
      </c>
      <c r="BG28" s="4" t="s">
        <v>21</v>
      </c>
      <c r="BH28" s="4" t="s">
        <v>21</v>
      </c>
      <c r="BI28" s="4"/>
      <c r="BJ28" s="3">
        <f t="shared" si="1"/>
        <v>55</v>
      </c>
      <c r="BK28" s="3" t="str">
        <f t="shared" si="3"/>
        <v xml:space="preserve"> </v>
      </c>
      <c r="BL28" s="3">
        <f t="shared" si="2"/>
        <v>55</v>
      </c>
    </row>
    <row r="29" spans="1:64" x14ac:dyDescent="0.25">
      <c r="A29" s="2" t="s">
        <v>485</v>
      </c>
      <c r="B29" s="142"/>
      <c r="C29" t="s">
        <v>13</v>
      </c>
      <c r="E29" s="4" t="s">
        <v>21</v>
      </c>
      <c r="F29" s="4" t="s">
        <v>21</v>
      </c>
      <c r="G29" s="4" t="s">
        <v>21</v>
      </c>
      <c r="H29" s="34" t="s">
        <v>21</v>
      </c>
      <c r="I29" s="4" t="s">
        <v>21</v>
      </c>
      <c r="J29" s="4" t="s">
        <v>21</v>
      </c>
      <c r="K29" s="4" t="s">
        <v>21</v>
      </c>
      <c r="L29" s="4" t="s">
        <v>21</v>
      </c>
      <c r="M29" s="4" t="s">
        <v>21</v>
      </c>
      <c r="N29" s="4" t="s">
        <v>21</v>
      </c>
      <c r="O29" s="4" t="s">
        <v>21</v>
      </c>
      <c r="P29" s="4" t="s">
        <v>21</v>
      </c>
      <c r="Q29" s="4" t="s">
        <v>21</v>
      </c>
      <c r="R29" s="4" t="s">
        <v>21</v>
      </c>
      <c r="S29" s="4" t="s">
        <v>21</v>
      </c>
      <c r="T29" s="4" t="s">
        <v>21</v>
      </c>
      <c r="U29" s="4" t="s">
        <v>21</v>
      </c>
      <c r="V29" s="4" t="s">
        <v>21</v>
      </c>
      <c r="W29" s="4" t="s">
        <v>21</v>
      </c>
      <c r="X29" s="4" t="s">
        <v>21</v>
      </c>
      <c r="Y29" s="4" t="s">
        <v>21</v>
      </c>
      <c r="Z29" s="4" t="s">
        <v>21</v>
      </c>
      <c r="AA29" s="4" t="s">
        <v>21</v>
      </c>
      <c r="AB29" s="4" t="s">
        <v>21</v>
      </c>
      <c r="AC29" s="4" t="s">
        <v>21</v>
      </c>
      <c r="AD29" s="4" t="s">
        <v>21</v>
      </c>
      <c r="AE29" s="4" t="s">
        <v>21</v>
      </c>
      <c r="AF29" s="4" t="s">
        <v>21</v>
      </c>
      <c r="AG29" s="4" t="s">
        <v>21</v>
      </c>
      <c r="AH29" s="4" t="s">
        <v>21</v>
      </c>
      <c r="AI29" s="4" t="s">
        <v>21</v>
      </c>
      <c r="AJ29" s="4" t="s">
        <v>21</v>
      </c>
      <c r="AK29" s="4" t="s">
        <v>21</v>
      </c>
      <c r="AL29" s="4" t="s">
        <v>21</v>
      </c>
      <c r="AM29" s="4" t="s">
        <v>21</v>
      </c>
      <c r="AN29" s="4" t="s">
        <v>21</v>
      </c>
      <c r="AO29" s="4" t="s">
        <v>21</v>
      </c>
      <c r="AP29" s="4" t="s">
        <v>21</v>
      </c>
      <c r="AQ29" s="4" t="s">
        <v>21</v>
      </c>
      <c r="AR29" s="4" t="s">
        <v>21</v>
      </c>
      <c r="AS29" s="4" t="s">
        <v>21</v>
      </c>
      <c r="AT29" s="4" t="s">
        <v>21</v>
      </c>
      <c r="AU29" s="4" t="s">
        <v>21</v>
      </c>
      <c r="AV29" s="4" t="s">
        <v>21</v>
      </c>
      <c r="AW29" s="4" t="s">
        <v>21</v>
      </c>
      <c r="AX29" s="4" t="s">
        <v>21</v>
      </c>
      <c r="AY29" s="4" t="s">
        <v>21</v>
      </c>
      <c r="AZ29" s="4" t="s">
        <v>21</v>
      </c>
      <c r="BA29" s="4" t="s">
        <v>21</v>
      </c>
      <c r="BB29" s="4" t="s">
        <v>21</v>
      </c>
      <c r="BC29" s="4" t="s">
        <v>21</v>
      </c>
      <c r="BD29" s="4" t="s">
        <v>21</v>
      </c>
      <c r="BE29" s="4" t="s">
        <v>21</v>
      </c>
      <c r="BF29" s="4" t="s">
        <v>21</v>
      </c>
      <c r="BG29" s="4" t="s">
        <v>21</v>
      </c>
      <c r="BH29" s="4" t="s">
        <v>21</v>
      </c>
      <c r="BI29" s="4"/>
      <c r="BJ29" s="3">
        <f t="shared" si="1"/>
        <v>56</v>
      </c>
      <c r="BK29" s="3" t="str">
        <f t="shared" si="3"/>
        <v xml:space="preserve"> </v>
      </c>
      <c r="BL29" s="3">
        <f t="shared" si="2"/>
        <v>56</v>
      </c>
    </row>
    <row r="30" spans="1:64" x14ac:dyDescent="0.25">
      <c r="A30" s="2" t="s">
        <v>483</v>
      </c>
      <c r="B30" s="142"/>
      <c r="C30" s="16" t="s">
        <v>14</v>
      </c>
      <c r="E30" s="4" t="s">
        <v>21</v>
      </c>
      <c r="F30" s="4" t="s">
        <v>21</v>
      </c>
      <c r="G30" s="4" t="s">
        <v>21</v>
      </c>
      <c r="H30" s="4" t="s">
        <v>21</v>
      </c>
      <c r="I30" s="3"/>
      <c r="J30" s="34" t="s">
        <v>21</v>
      </c>
      <c r="K30" s="34" t="s">
        <v>21</v>
      </c>
      <c r="L30" s="34" t="s">
        <v>21</v>
      </c>
      <c r="M30" s="34" t="s">
        <v>21</v>
      </c>
      <c r="N30" s="34" t="s">
        <v>21</v>
      </c>
      <c r="O30" s="34" t="s">
        <v>21</v>
      </c>
      <c r="P30" s="34" t="s">
        <v>21</v>
      </c>
      <c r="Q30" s="34" t="s">
        <v>21</v>
      </c>
      <c r="R30" s="34" t="s">
        <v>21</v>
      </c>
      <c r="S30" s="34" t="s">
        <v>21</v>
      </c>
      <c r="T30" s="34" t="s">
        <v>21</v>
      </c>
      <c r="U30" s="34" t="s">
        <v>21</v>
      </c>
      <c r="V30" s="34" t="s">
        <v>21</v>
      </c>
      <c r="W30" s="34" t="s">
        <v>21</v>
      </c>
      <c r="X30" s="34" t="s">
        <v>21</v>
      </c>
      <c r="Y30" s="34" t="s">
        <v>21</v>
      </c>
      <c r="Z30" s="34" t="s">
        <v>21</v>
      </c>
      <c r="AA30" s="34" t="s">
        <v>21</v>
      </c>
      <c r="AB30" s="34" t="s">
        <v>21</v>
      </c>
      <c r="AC30" s="34" t="s">
        <v>21</v>
      </c>
      <c r="AD30" s="34" t="s">
        <v>21</v>
      </c>
      <c r="AE30" s="34" t="s">
        <v>21</v>
      </c>
      <c r="AF30" s="34" t="s">
        <v>21</v>
      </c>
      <c r="AG30" s="34" t="s">
        <v>21</v>
      </c>
      <c r="AH30" s="34" t="s">
        <v>21</v>
      </c>
      <c r="AI30" s="34" t="s">
        <v>21</v>
      </c>
      <c r="AJ30" s="4" t="s">
        <v>21</v>
      </c>
      <c r="AK30" s="4" t="s">
        <v>21</v>
      </c>
      <c r="AL30" s="4" t="s">
        <v>21</v>
      </c>
      <c r="AM30" s="4" t="s">
        <v>21</v>
      </c>
      <c r="AN30" s="4" t="s">
        <v>21</v>
      </c>
      <c r="AO30" s="4" t="s">
        <v>21</v>
      </c>
      <c r="AP30" s="4" t="s">
        <v>21</v>
      </c>
      <c r="AQ30" s="4" t="s">
        <v>21</v>
      </c>
      <c r="AR30" s="4" t="s">
        <v>21</v>
      </c>
      <c r="AS30" s="4" t="s">
        <v>21</v>
      </c>
      <c r="AT30" s="4" t="s">
        <v>21</v>
      </c>
      <c r="AU30" s="4" t="s">
        <v>21</v>
      </c>
      <c r="AV30" s="4" t="s">
        <v>21</v>
      </c>
      <c r="AW30" s="34" t="s">
        <v>21</v>
      </c>
      <c r="AX30" s="4" t="s">
        <v>21</v>
      </c>
      <c r="AY30" s="4" t="s">
        <v>21</v>
      </c>
      <c r="AZ30" s="4" t="s">
        <v>21</v>
      </c>
      <c r="BA30" s="4" t="s">
        <v>21</v>
      </c>
      <c r="BB30" s="4" t="s">
        <v>21</v>
      </c>
      <c r="BC30" s="34" t="s">
        <v>21</v>
      </c>
      <c r="BD30" s="34" t="s">
        <v>21</v>
      </c>
      <c r="BE30" s="4" t="s">
        <v>21</v>
      </c>
      <c r="BF30" s="4" t="s">
        <v>21</v>
      </c>
      <c r="BG30" s="4" t="s">
        <v>21</v>
      </c>
      <c r="BH30" s="4" t="s">
        <v>21</v>
      </c>
      <c r="BI30" s="4"/>
      <c r="BJ30" s="3">
        <f t="shared" si="1"/>
        <v>55</v>
      </c>
      <c r="BK30" s="3" t="str">
        <f t="shared" si="3"/>
        <v xml:space="preserve"> </v>
      </c>
      <c r="BL30" s="3">
        <f t="shared" si="2"/>
        <v>55</v>
      </c>
    </row>
    <row r="31" spans="1:64" x14ac:dyDescent="0.25">
      <c r="A31" s="2" t="s">
        <v>452</v>
      </c>
      <c r="B31" s="142"/>
      <c r="C31" s="49" t="s">
        <v>569</v>
      </c>
      <c r="D31" s="37"/>
      <c r="E31" s="38"/>
      <c r="F31" s="40" t="s">
        <v>21</v>
      </c>
      <c r="G31" s="40" t="s">
        <v>21</v>
      </c>
      <c r="H31" s="38"/>
      <c r="I31" s="38"/>
      <c r="J31" s="39"/>
      <c r="K31" s="38"/>
      <c r="L31" s="38"/>
      <c r="M31" s="39"/>
      <c r="N31" s="39"/>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4"/>
      <c r="AR31" s="38"/>
      <c r="AS31" s="38"/>
      <c r="AT31" s="38"/>
      <c r="AU31" s="38"/>
      <c r="AV31" s="38"/>
      <c r="AW31" s="38"/>
      <c r="AX31" s="38"/>
      <c r="AY31" s="38"/>
      <c r="AZ31" s="38"/>
      <c r="BA31" s="38"/>
      <c r="BB31" s="38"/>
      <c r="BC31" s="38"/>
      <c r="BD31" s="38"/>
      <c r="BE31" s="38"/>
      <c r="BF31" s="38"/>
      <c r="BG31" s="38"/>
      <c r="BH31" s="3"/>
      <c r="BI31" s="3"/>
      <c r="BJ31" s="3">
        <f t="shared" si="1"/>
        <v>2</v>
      </c>
      <c r="BK31" s="3" t="str">
        <f t="shared" si="3"/>
        <v xml:space="preserve"> </v>
      </c>
      <c r="BL31" s="3">
        <f t="shared" si="2"/>
        <v>2</v>
      </c>
    </row>
    <row r="32" spans="1:64" x14ac:dyDescent="0.25">
      <c r="A32" s="2" t="s">
        <v>455</v>
      </c>
      <c r="B32" s="142"/>
      <c r="C32" t="s">
        <v>15</v>
      </c>
      <c r="E32" s="34" t="s">
        <v>21</v>
      </c>
      <c r="F32" s="76" t="s">
        <v>362</v>
      </c>
      <c r="G32" s="34" t="s">
        <v>21</v>
      </c>
      <c r="H32" s="34" t="s">
        <v>21</v>
      </c>
      <c r="I32" s="34" t="s">
        <v>21</v>
      </c>
      <c r="J32" s="34" t="s">
        <v>21</v>
      </c>
      <c r="K32" s="34" t="s">
        <v>21</v>
      </c>
      <c r="L32" s="4" t="s">
        <v>21</v>
      </c>
      <c r="M32" s="4" t="s">
        <v>21</v>
      </c>
      <c r="N32" s="4" t="s">
        <v>21</v>
      </c>
      <c r="O32" s="4" t="s">
        <v>21</v>
      </c>
      <c r="P32" s="4" t="s">
        <v>21</v>
      </c>
      <c r="Q32" s="34" t="s">
        <v>21</v>
      </c>
      <c r="R32" s="4" t="s">
        <v>21</v>
      </c>
      <c r="S32" s="4" t="s">
        <v>21</v>
      </c>
      <c r="T32" s="4" t="s">
        <v>21</v>
      </c>
      <c r="U32" s="4" t="s">
        <v>21</v>
      </c>
      <c r="V32" s="4" t="s">
        <v>21</v>
      </c>
      <c r="W32" s="4" t="s">
        <v>21</v>
      </c>
      <c r="X32" s="4" t="s">
        <v>21</v>
      </c>
      <c r="Y32" s="4" t="s">
        <v>21</v>
      </c>
      <c r="Z32" s="34" t="s">
        <v>21</v>
      </c>
      <c r="AA32" s="34" t="s">
        <v>21</v>
      </c>
      <c r="AB32" s="34" t="s">
        <v>21</v>
      </c>
      <c r="AC32" s="34" t="s">
        <v>21</v>
      </c>
      <c r="AD32" s="34" t="s">
        <v>21</v>
      </c>
      <c r="AE32" s="34" t="s">
        <v>21</v>
      </c>
      <c r="AF32" s="34" t="s">
        <v>21</v>
      </c>
      <c r="AG32" s="34" t="s">
        <v>21</v>
      </c>
      <c r="AH32" s="34" t="s">
        <v>21</v>
      </c>
      <c r="AI32" s="34" t="s">
        <v>21</v>
      </c>
      <c r="AJ32" s="34" t="s">
        <v>21</v>
      </c>
      <c r="AK32" s="34" t="s">
        <v>21</v>
      </c>
      <c r="AL32" s="34" t="s">
        <v>21</v>
      </c>
      <c r="AM32" s="34" t="s">
        <v>21</v>
      </c>
      <c r="AN32" s="34" t="s">
        <v>21</v>
      </c>
      <c r="AO32" s="34" t="s">
        <v>21</v>
      </c>
      <c r="AP32" s="133" t="s">
        <v>362</v>
      </c>
      <c r="AQ32" s="34" t="s">
        <v>21</v>
      </c>
      <c r="AR32" s="11" t="s">
        <v>362</v>
      </c>
      <c r="AS32" s="34" t="s">
        <v>21</v>
      </c>
      <c r="AT32" s="4" t="s">
        <v>21</v>
      </c>
      <c r="AU32" s="34" t="s">
        <v>21</v>
      </c>
      <c r="AV32" s="34" t="s">
        <v>21</v>
      </c>
      <c r="AW32" s="4" t="s">
        <v>21</v>
      </c>
      <c r="AX32" s="4" t="s">
        <v>21</v>
      </c>
      <c r="AY32" s="4" t="s">
        <v>21</v>
      </c>
      <c r="AZ32" s="34" t="s">
        <v>21</v>
      </c>
      <c r="BA32" s="34" t="s">
        <v>21</v>
      </c>
      <c r="BB32" s="4" t="s">
        <v>21</v>
      </c>
      <c r="BC32" s="34" t="s">
        <v>21</v>
      </c>
      <c r="BD32" s="4" t="s">
        <v>21</v>
      </c>
      <c r="BE32" s="4" t="s">
        <v>21</v>
      </c>
      <c r="BF32" s="4" t="s">
        <v>21</v>
      </c>
      <c r="BG32" s="4" t="s">
        <v>21</v>
      </c>
      <c r="BH32" s="4" t="s">
        <v>21</v>
      </c>
      <c r="BI32" s="4"/>
      <c r="BJ32" s="3">
        <f t="shared" si="1"/>
        <v>56</v>
      </c>
      <c r="BK32" s="3" t="str">
        <f t="shared" si="3"/>
        <v xml:space="preserve"> </v>
      </c>
      <c r="BL32" s="3">
        <f t="shared" si="2"/>
        <v>56</v>
      </c>
    </row>
    <row r="33" spans="1:64" x14ac:dyDescent="0.25">
      <c r="A33" s="2" t="s">
        <v>489</v>
      </c>
      <c r="B33" s="142"/>
      <c r="C33" t="s">
        <v>348</v>
      </c>
      <c r="E33" s="34" t="s">
        <v>21</v>
      </c>
      <c r="F33" s="34" t="s">
        <v>21</v>
      </c>
      <c r="G33" s="34" t="s">
        <v>21</v>
      </c>
      <c r="H33" s="34" t="s">
        <v>21</v>
      </c>
      <c r="I33" s="34" t="s">
        <v>21</v>
      </c>
      <c r="J33" s="34" t="s">
        <v>21</v>
      </c>
      <c r="K33" s="34" t="s">
        <v>21</v>
      </c>
      <c r="L33" s="34" t="s">
        <v>21</v>
      </c>
      <c r="M33" s="4"/>
      <c r="N33" s="4"/>
      <c r="O33" s="4"/>
      <c r="P33" s="3"/>
      <c r="Q33" s="3"/>
      <c r="R33" s="3"/>
      <c r="S33" s="3"/>
      <c r="T33" s="3"/>
      <c r="U33" s="3"/>
      <c r="V33" s="3"/>
      <c r="W33" s="3"/>
      <c r="X33" s="4"/>
      <c r="Y33" s="4"/>
      <c r="Z33" s="4"/>
      <c r="AA33" s="4"/>
      <c r="AB33" s="4"/>
      <c r="AC33" s="4"/>
      <c r="AD33" s="34" t="s">
        <v>21</v>
      </c>
      <c r="AE33" s="34" t="s">
        <v>21</v>
      </c>
      <c r="AF33" s="34" t="s">
        <v>21</v>
      </c>
      <c r="AG33" s="34" t="s">
        <v>21</v>
      </c>
      <c r="AH33" s="34" t="s">
        <v>21</v>
      </c>
      <c r="AI33" s="34" t="s">
        <v>21</v>
      </c>
      <c r="AJ33" s="34" t="s">
        <v>21</v>
      </c>
      <c r="AK33" s="34" t="s">
        <v>21</v>
      </c>
      <c r="AL33" s="34" t="s">
        <v>21</v>
      </c>
      <c r="AM33" s="34" t="s">
        <v>21</v>
      </c>
      <c r="AN33" s="34" t="s">
        <v>21</v>
      </c>
      <c r="AO33" s="34" t="s">
        <v>21</v>
      </c>
      <c r="AP33" s="34" t="s">
        <v>21</v>
      </c>
      <c r="AQ33" s="34" t="s">
        <v>21</v>
      </c>
      <c r="AR33" s="34" t="s">
        <v>21</v>
      </c>
      <c r="AS33" s="34" t="s">
        <v>21</v>
      </c>
      <c r="AT33" s="34" t="s">
        <v>21</v>
      </c>
      <c r="AU33" s="34" t="s">
        <v>21</v>
      </c>
      <c r="AV33" s="34" t="s">
        <v>21</v>
      </c>
      <c r="AW33" s="34" t="s">
        <v>21</v>
      </c>
      <c r="AX33" s="34" t="s">
        <v>21</v>
      </c>
      <c r="AY33" s="34" t="s">
        <v>21</v>
      </c>
      <c r="AZ33" s="34" t="s">
        <v>21</v>
      </c>
      <c r="BA33" s="34" t="s">
        <v>21</v>
      </c>
      <c r="BB33" s="34" t="s">
        <v>21</v>
      </c>
      <c r="BC33" s="34" t="s">
        <v>21</v>
      </c>
      <c r="BD33" s="34" t="s">
        <v>21</v>
      </c>
      <c r="BE33" s="4" t="s">
        <v>21</v>
      </c>
      <c r="BF33" s="4" t="s">
        <v>21</v>
      </c>
      <c r="BG33" s="4" t="s">
        <v>21</v>
      </c>
      <c r="BH33" s="4" t="s">
        <v>21</v>
      </c>
      <c r="BI33" s="4"/>
      <c r="BJ33" s="3">
        <f t="shared" si="1"/>
        <v>39</v>
      </c>
      <c r="BK33" s="3" t="str">
        <f t="shared" si="3"/>
        <v xml:space="preserve"> </v>
      </c>
      <c r="BL33" s="3">
        <f t="shared" si="2"/>
        <v>39</v>
      </c>
    </row>
    <row r="34" spans="1:64" x14ac:dyDescent="0.25">
      <c r="A34" s="2" t="s">
        <v>488</v>
      </c>
      <c r="B34" s="142"/>
      <c r="C34" t="s">
        <v>16</v>
      </c>
      <c r="E34" s="34" t="s">
        <v>21</v>
      </c>
      <c r="F34" s="34" t="s">
        <v>21</v>
      </c>
      <c r="G34" s="34" t="s">
        <v>21</v>
      </c>
      <c r="H34" s="34" t="s">
        <v>21</v>
      </c>
      <c r="I34" s="34" t="s">
        <v>21</v>
      </c>
      <c r="J34" s="34" t="s">
        <v>21</v>
      </c>
      <c r="K34" s="34" t="s">
        <v>21</v>
      </c>
      <c r="L34" s="34" t="s">
        <v>21</v>
      </c>
      <c r="M34" s="34" t="s">
        <v>21</v>
      </c>
      <c r="N34" s="34" t="s">
        <v>21</v>
      </c>
      <c r="O34" s="34" t="s">
        <v>21</v>
      </c>
      <c r="P34" s="34" t="s">
        <v>21</v>
      </c>
      <c r="Q34" s="34" t="s">
        <v>21</v>
      </c>
      <c r="R34" s="34" t="s">
        <v>21</v>
      </c>
      <c r="S34" s="34" t="s">
        <v>21</v>
      </c>
      <c r="T34" s="34" t="s">
        <v>21</v>
      </c>
      <c r="U34" s="34" t="s">
        <v>21</v>
      </c>
      <c r="V34" s="34" t="s">
        <v>21</v>
      </c>
      <c r="W34" s="34" t="s">
        <v>21</v>
      </c>
      <c r="X34" s="34" t="s">
        <v>21</v>
      </c>
      <c r="Y34" s="34" t="s">
        <v>21</v>
      </c>
      <c r="Z34" s="34" t="s">
        <v>21</v>
      </c>
      <c r="AA34" s="34" t="s">
        <v>21</v>
      </c>
      <c r="AB34" s="34" t="s">
        <v>21</v>
      </c>
      <c r="AC34" s="34" t="s">
        <v>21</v>
      </c>
      <c r="AD34" s="34" t="s">
        <v>21</v>
      </c>
      <c r="AE34" s="34" t="s">
        <v>21</v>
      </c>
      <c r="AF34" s="34" t="s">
        <v>21</v>
      </c>
      <c r="AG34" s="34" t="s">
        <v>21</v>
      </c>
      <c r="AH34" s="34" t="s">
        <v>21</v>
      </c>
      <c r="AI34" s="34" t="s">
        <v>21</v>
      </c>
      <c r="AJ34" s="34" t="s">
        <v>21</v>
      </c>
      <c r="AK34" s="34" t="s">
        <v>21</v>
      </c>
      <c r="AL34" s="34" t="s">
        <v>21</v>
      </c>
      <c r="AM34" s="34" t="s">
        <v>21</v>
      </c>
      <c r="AN34" s="34" t="s">
        <v>21</v>
      </c>
      <c r="AO34" s="34" t="s">
        <v>21</v>
      </c>
      <c r="AP34" s="34" t="s">
        <v>21</v>
      </c>
      <c r="AQ34" s="34" t="s">
        <v>21</v>
      </c>
      <c r="AR34" s="34" t="s">
        <v>21</v>
      </c>
      <c r="AS34" s="34" t="s">
        <v>21</v>
      </c>
      <c r="AT34" s="34" t="s">
        <v>21</v>
      </c>
      <c r="AU34" s="34" t="s">
        <v>21</v>
      </c>
      <c r="AV34" s="34" t="s">
        <v>21</v>
      </c>
      <c r="AW34" s="34" t="s">
        <v>21</v>
      </c>
      <c r="AX34" s="34" t="s">
        <v>21</v>
      </c>
      <c r="AY34" s="34" t="s">
        <v>21</v>
      </c>
      <c r="AZ34" s="34" t="s">
        <v>21</v>
      </c>
      <c r="BA34" s="4" t="s">
        <v>21</v>
      </c>
      <c r="BB34" s="4" t="s">
        <v>21</v>
      </c>
      <c r="BC34" s="4" t="s">
        <v>21</v>
      </c>
      <c r="BD34" s="4" t="s">
        <v>21</v>
      </c>
      <c r="BE34" s="4" t="s">
        <v>21</v>
      </c>
      <c r="BF34" s="4" t="s">
        <v>21</v>
      </c>
      <c r="BG34" s="4" t="s">
        <v>21</v>
      </c>
      <c r="BH34" s="4" t="s">
        <v>21</v>
      </c>
      <c r="BI34" s="4"/>
      <c r="BJ34" s="3">
        <f t="shared" si="1"/>
        <v>56</v>
      </c>
      <c r="BK34" s="3" t="str">
        <f t="shared" si="3"/>
        <v xml:space="preserve"> </v>
      </c>
      <c r="BL34" s="3">
        <f t="shared" si="2"/>
        <v>56</v>
      </c>
    </row>
    <row r="35" spans="1:64" x14ac:dyDescent="0.25">
      <c r="A35" s="2" t="s">
        <v>468</v>
      </c>
      <c r="B35" s="142"/>
      <c r="C35" t="s">
        <v>88</v>
      </c>
      <c r="E35" s="34" t="s">
        <v>21</v>
      </c>
      <c r="F35" s="34" t="s">
        <v>21</v>
      </c>
      <c r="G35" s="34" t="s">
        <v>21</v>
      </c>
      <c r="H35" s="34" t="s">
        <v>21</v>
      </c>
      <c r="I35" s="34" t="s">
        <v>21</v>
      </c>
      <c r="J35" s="34" t="s">
        <v>21</v>
      </c>
      <c r="K35" s="34" t="s">
        <v>21</v>
      </c>
      <c r="L35" s="4"/>
      <c r="M35" s="34" t="s">
        <v>21</v>
      </c>
      <c r="N35" s="4"/>
      <c r="O35" s="4"/>
      <c r="P35" s="34" t="s">
        <v>21</v>
      </c>
      <c r="Q35" s="34" t="s">
        <v>21</v>
      </c>
      <c r="R35" s="34" t="s">
        <v>21</v>
      </c>
      <c r="S35" s="34" t="s">
        <v>21</v>
      </c>
      <c r="T35" s="3"/>
      <c r="U35" s="34" t="s">
        <v>21</v>
      </c>
      <c r="V35" s="34" t="s">
        <v>21</v>
      </c>
      <c r="W35" s="34" t="s">
        <v>21</v>
      </c>
      <c r="X35" s="34" t="s">
        <v>21</v>
      </c>
      <c r="Y35" s="34" t="s">
        <v>21</v>
      </c>
      <c r="Z35" s="34" t="s">
        <v>21</v>
      </c>
      <c r="AA35" s="34" t="s">
        <v>21</v>
      </c>
      <c r="AB35" s="34" t="s">
        <v>21</v>
      </c>
      <c r="AC35" s="34" t="s">
        <v>21</v>
      </c>
      <c r="AD35" s="34" t="s">
        <v>21</v>
      </c>
      <c r="AE35" s="34" t="s">
        <v>21</v>
      </c>
      <c r="AF35" s="34" t="s">
        <v>21</v>
      </c>
      <c r="AG35" s="34" t="s">
        <v>21</v>
      </c>
      <c r="AH35" s="34" t="s">
        <v>21</v>
      </c>
      <c r="AI35" s="6" t="s">
        <v>361</v>
      </c>
      <c r="AJ35" s="34" t="s">
        <v>21</v>
      </c>
      <c r="AK35" s="34" t="s">
        <v>21</v>
      </c>
      <c r="AL35" s="34" t="s">
        <v>21</v>
      </c>
      <c r="AM35" s="34" t="s">
        <v>21</v>
      </c>
      <c r="AN35" s="34" t="s">
        <v>21</v>
      </c>
      <c r="AO35" s="34" t="s">
        <v>21</v>
      </c>
      <c r="AP35" s="34" t="s">
        <v>21</v>
      </c>
      <c r="AQ35" s="34" t="s">
        <v>21</v>
      </c>
      <c r="AR35" s="34" t="s">
        <v>21</v>
      </c>
      <c r="AS35" s="34" t="s">
        <v>21</v>
      </c>
      <c r="AT35" s="34" t="s">
        <v>21</v>
      </c>
      <c r="AU35" s="34" t="s">
        <v>21</v>
      </c>
      <c r="AV35" s="34" t="s">
        <v>21</v>
      </c>
      <c r="AW35" s="34" t="s">
        <v>21</v>
      </c>
      <c r="AX35" s="34" t="s">
        <v>21</v>
      </c>
      <c r="AY35" s="34" t="s">
        <v>21</v>
      </c>
      <c r="AZ35" s="34" t="s">
        <v>21</v>
      </c>
      <c r="BA35" s="34" t="s">
        <v>21</v>
      </c>
      <c r="BB35" s="34" t="s">
        <v>21</v>
      </c>
      <c r="BC35" s="34" t="s">
        <v>21</v>
      </c>
      <c r="BD35" s="34" t="s">
        <v>21</v>
      </c>
      <c r="BE35" s="4" t="s">
        <v>21</v>
      </c>
      <c r="BF35" s="4" t="s">
        <v>21</v>
      </c>
      <c r="BG35" s="4" t="s">
        <v>21</v>
      </c>
      <c r="BH35" s="4" t="s">
        <v>21</v>
      </c>
      <c r="BI35" s="4"/>
      <c r="BJ35" s="3">
        <f t="shared" si="1"/>
        <v>51</v>
      </c>
      <c r="BK35" s="3">
        <f t="shared" si="3"/>
        <v>1</v>
      </c>
      <c r="BL35" s="3">
        <f t="shared" si="2"/>
        <v>52</v>
      </c>
    </row>
    <row r="36" spans="1:64" x14ac:dyDescent="0.25">
      <c r="A36" s="2" t="s">
        <v>447</v>
      </c>
      <c r="B36" s="142"/>
      <c r="C36" s="37" t="s">
        <v>340</v>
      </c>
      <c r="D36" s="37"/>
      <c r="E36" s="40" t="s">
        <v>21</v>
      </c>
      <c r="F36" s="40" t="s">
        <v>21</v>
      </c>
      <c r="G36" s="40" t="s">
        <v>21</v>
      </c>
      <c r="H36" s="40" t="s">
        <v>21</v>
      </c>
      <c r="I36" s="40" t="s">
        <v>21</v>
      </c>
      <c r="J36" s="40" t="s">
        <v>21</v>
      </c>
      <c r="K36" s="40" t="s">
        <v>21</v>
      </c>
      <c r="L36" s="40" t="s">
        <v>21</v>
      </c>
      <c r="M36" s="40" t="s">
        <v>21</v>
      </c>
      <c r="N36" s="40" t="s">
        <v>21</v>
      </c>
      <c r="O36" s="40" t="s">
        <v>21</v>
      </c>
      <c r="P36" s="40" t="s">
        <v>21</v>
      </c>
      <c r="Q36" s="40" t="s">
        <v>21</v>
      </c>
      <c r="R36" s="40" t="s">
        <v>21</v>
      </c>
      <c r="S36" s="40" t="s">
        <v>21</v>
      </c>
      <c r="T36" s="40" t="s">
        <v>21</v>
      </c>
      <c r="U36" s="40" t="s">
        <v>21</v>
      </c>
      <c r="V36" s="40" t="s">
        <v>21</v>
      </c>
      <c r="W36" s="40" t="s">
        <v>21</v>
      </c>
      <c r="X36" s="40" t="s">
        <v>21</v>
      </c>
      <c r="Y36" s="40" t="s">
        <v>21</v>
      </c>
      <c r="Z36" s="39"/>
      <c r="AA36" s="39"/>
      <c r="AB36" s="39"/>
      <c r="AC36" s="39"/>
      <c r="AD36" s="39"/>
      <c r="AE36" s="39"/>
      <c r="AF36" s="39"/>
      <c r="AG36" s="39"/>
      <c r="AH36" s="39"/>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
      <c r="BI36" s="3"/>
      <c r="BJ36" s="3">
        <f t="shared" si="1"/>
        <v>21</v>
      </c>
      <c r="BK36" s="3" t="str">
        <f t="shared" si="3"/>
        <v xml:space="preserve"> </v>
      </c>
      <c r="BL36" s="3">
        <f t="shared" si="2"/>
        <v>21</v>
      </c>
    </row>
    <row r="37" spans="1:64" x14ac:dyDescent="0.25">
      <c r="A37" s="2" t="s">
        <v>473</v>
      </c>
      <c r="B37" s="142"/>
      <c r="C37" t="s">
        <v>532</v>
      </c>
      <c r="E37" s="34" t="s">
        <v>21</v>
      </c>
      <c r="F37" s="34" t="s">
        <v>21</v>
      </c>
      <c r="G37" s="34" t="s">
        <v>21</v>
      </c>
      <c r="H37" s="34" t="s">
        <v>21</v>
      </c>
      <c r="I37" s="34" t="s">
        <v>21</v>
      </c>
      <c r="J37" s="34" t="s">
        <v>21</v>
      </c>
      <c r="K37" s="34" t="s">
        <v>21</v>
      </c>
      <c r="L37" s="34" t="s">
        <v>21</v>
      </c>
      <c r="M37" s="34" t="s">
        <v>21</v>
      </c>
      <c r="N37" s="34" t="s">
        <v>21</v>
      </c>
      <c r="O37" s="34" t="s">
        <v>21</v>
      </c>
      <c r="P37" s="34" t="s">
        <v>21</v>
      </c>
      <c r="Q37" s="34" t="s">
        <v>21</v>
      </c>
      <c r="R37" s="34" t="s">
        <v>21</v>
      </c>
      <c r="S37" s="34" t="s">
        <v>21</v>
      </c>
      <c r="T37" s="34" t="s">
        <v>21</v>
      </c>
      <c r="U37" s="34" t="s">
        <v>21</v>
      </c>
      <c r="V37" s="34" t="s">
        <v>21</v>
      </c>
      <c r="W37" s="34" t="s">
        <v>21</v>
      </c>
      <c r="X37" s="34" t="s">
        <v>21</v>
      </c>
      <c r="Y37" s="34" t="s">
        <v>21</v>
      </c>
      <c r="Z37" s="34" t="s">
        <v>21</v>
      </c>
      <c r="AA37" s="34" t="s">
        <v>21</v>
      </c>
      <c r="AB37" s="34" t="s">
        <v>21</v>
      </c>
      <c r="AC37" s="34" t="s">
        <v>21</v>
      </c>
      <c r="AD37" s="34" t="s">
        <v>21</v>
      </c>
      <c r="AE37" s="34" t="s">
        <v>21</v>
      </c>
      <c r="AF37" s="34" t="s">
        <v>21</v>
      </c>
      <c r="AG37" s="34" t="s">
        <v>21</v>
      </c>
      <c r="AH37" s="34" t="s">
        <v>21</v>
      </c>
      <c r="AI37" s="34" t="s">
        <v>21</v>
      </c>
      <c r="AJ37" s="4" t="s">
        <v>21</v>
      </c>
      <c r="AK37" s="34" t="s">
        <v>21</v>
      </c>
      <c r="AL37" s="34" t="s">
        <v>21</v>
      </c>
      <c r="AM37" s="34" t="s">
        <v>21</v>
      </c>
      <c r="AN37" s="34" t="s">
        <v>21</v>
      </c>
      <c r="AO37" s="34" t="s">
        <v>21</v>
      </c>
      <c r="AP37" s="34" t="s">
        <v>21</v>
      </c>
      <c r="AQ37" s="34" t="s">
        <v>21</v>
      </c>
      <c r="AR37" s="34" t="s">
        <v>21</v>
      </c>
      <c r="AS37" s="34" t="s">
        <v>21</v>
      </c>
      <c r="AT37" s="34" t="s">
        <v>21</v>
      </c>
      <c r="AU37" s="34" t="s">
        <v>21</v>
      </c>
      <c r="AV37" s="34" t="s">
        <v>21</v>
      </c>
      <c r="AW37" s="34" t="s">
        <v>21</v>
      </c>
      <c r="AX37" s="34" t="s">
        <v>21</v>
      </c>
      <c r="AY37" s="34" t="s">
        <v>21</v>
      </c>
      <c r="AZ37" s="34" t="s">
        <v>21</v>
      </c>
      <c r="BA37" s="34" t="s">
        <v>21</v>
      </c>
      <c r="BB37" s="34" t="s">
        <v>21</v>
      </c>
      <c r="BC37" s="34" t="s">
        <v>21</v>
      </c>
      <c r="BD37" s="4" t="s">
        <v>21</v>
      </c>
      <c r="BE37" s="4" t="s">
        <v>21</v>
      </c>
      <c r="BF37" s="4" t="s">
        <v>21</v>
      </c>
      <c r="BG37" s="4" t="s">
        <v>21</v>
      </c>
      <c r="BH37" s="4" t="s">
        <v>21</v>
      </c>
      <c r="BI37" s="4"/>
      <c r="BJ37" s="3">
        <f t="shared" si="1"/>
        <v>56</v>
      </c>
      <c r="BK37" s="3" t="str">
        <f t="shared" si="3"/>
        <v xml:space="preserve"> </v>
      </c>
      <c r="BL37" s="3">
        <f t="shared" si="2"/>
        <v>56</v>
      </c>
    </row>
    <row r="38" spans="1:64" x14ac:dyDescent="0.25">
      <c r="A38" s="2" t="s">
        <v>457</v>
      </c>
      <c r="B38" s="142"/>
      <c r="C38" t="s">
        <v>370</v>
      </c>
      <c r="E38" s="4" t="s">
        <v>21</v>
      </c>
      <c r="F38" s="4" t="s">
        <v>21</v>
      </c>
      <c r="G38" s="4" t="s">
        <v>21</v>
      </c>
      <c r="H38" s="4" t="s">
        <v>21</v>
      </c>
      <c r="I38" s="4" t="s">
        <v>21</v>
      </c>
      <c r="J38" s="4" t="s">
        <v>21</v>
      </c>
      <c r="K38" s="4" t="s">
        <v>21</v>
      </c>
      <c r="L38" s="4" t="s">
        <v>21</v>
      </c>
      <c r="M38" s="4" t="s">
        <v>21</v>
      </c>
      <c r="N38" s="4" t="s">
        <v>21</v>
      </c>
      <c r="O38" s="4" t="s">
        <v>21</v>
      </c>
      <c r="P38" s="4" t="s">
        <v>21</v>
      </c>
      <c r="Q38" s="4" t="s">
        <v>21</v>
      </c>
      <c r="R38" s="4" t="s">
        <v>21</v>
      </c>
      <c r="S38" s="4" t="s">
        <v>21</v>
      </c>
      <c r="T38" s="4" t="s">
        <v>21</v>
      </c>
      <c r="U38" s="4" t="s">
        <v>21</v>
      </c>
      <c r="V38" s="4" t="s">
        <v>21</v>
      </c>
      <c r="W38" s="4" t="s">
        <v>21</v>
      </c>
      <c r="X38" s="4" t="s">
        <v>21</v>
      </c>
      <c r="Y38" s="4" t="s">
        <v>21</v>
      </c>
      <c r="Z38" s="4" t="s">
        <v>21</v>
      </c>
      <c r="AA38" s="4" t="s">
        <v>21</v>
      </c>
      <c r="AB38" s="4" t="s">
        <v>21</v>
      </c>
      <c r="AC38" s="4" t="s">
        <v>21</v>
      </c>
      <c r="AD38" s="4" t="s">
        <v>21</v>
      </c>
      <c r="AE38" s="4" t="s">
        <v>21</v>
      </c>
      <c r="AF38" s="4" t="s">
        <v>21</v>
      </c>
      <c r="AG38" s="4" t="s">
        <v>21</v>
      </c>
      <c r="AH38" s="4" t="s">
        <v>21</v>
      </c>
      <c r="AI38" s="4" t="s">
        <v>21</v>
      </c>
      <c r="AJ38" s="4" t="s">
        <v>21</v>
      </c>
      <c r="AK38" s="4" t="s">
        <v>21</v>
      </c>
      <c r="AL38" s="4" t="s">
        <v>21</v>
      </c>
      <c r="AM38" s="4" t="s">
        <v>21</v>
      </c>
      <c r="AN38" s="4" t="s">
        <v>21</v>
      </c>
      <c r="AO38" s="4" t="s">
        <v>21</v>
      </c>
      <c r="AP38" s="4" t="s">
        <v>21</v>
      </c>
      <c r="AQ38" s="4" t="s">
        <v>21</v>
      </c>
      <c r="AR38" s="4" t="s">
        <v>21</v>
      </c>
      <c r="AS38" s="4" t="s">
        <v>21</v>
      </c>
      <c r="AT38" s="4" t="s">
        <v>21</v>
      </c>
      <c r="AU38" s="4" t="s">
        <v>21</v>
      </c>
      <c r="AV38" s="4" t="s">
        <v>21</v>
      </c>
      <c r="AW38" s="4" t="s">
        <v>21</v>
      </c>
      <c r="AX38" s="4" t="s">
        <v>21</v>
      </c>
      <c r="AY38" s="4" t="s">
        <v>21</v>
      </c>
      <c r="AZ38" s="4" t="s">
        <v>21</v>
      </c>
      <c r="BA38" s="4" t="s">
        <v>21</v>
      </c>
      <c r="BB38" s="4" t="s">
        <v>21</v>
      </c>
      <c r="BC38" s="4" t="s">
        <v>21</v>
      </c>
      <c r="BD38" s="4" t="s">
        <v>21</v>
      </c>
      <c r="BE38" s="4" t="s">
        <v>21</v>
      </c>
      <c r="BF38" s="4" t="s">
        <v>21</v>
      </c>
      <c r="BG38" s="4" t="s">
        <v>21</v>
      </c>
      <c r="BH38" s="4" t="s">
        <v>21</v>
      </c>
      <c r="BI38" s="4"/>
      <c r="BJ38" s="3">
        <f t="shared" si="1"/>
        <v>56</v>
      </c>
      <c r="BK38" s="3" t="str">
        <f t="shared" si="3"/>
        <v xml:space="preserve"> </v>
      </c>
      <c r="BL38" s="3">
        <f t="shared" si="2"/>
        <v>56</v>
      </c>
    </row>
    <row r="39" spans="1:64" x14ac:dyDescent="0.25">
      <c r="A39" s="2" t="s">
        <v>460</v>
      </c>
      <c r="B39" s="142"/>
      <c r="C39" t="s">
        <v>17</v>
      </c>
      <c r="E39" s="34" t="s">
        <v>21</v>
      </c>
      <c r="F39" s="34" t="s">
        <v>21</v>
      </c>
      <c r="G39" s="3"/>
      <c r="H39" s="3"/>
      <c r="I39" s="34" t="s">
        <v>21</v>
      </c>
      <c r="J39" s="3"/>
      <c r="K39" s="34" t="s">
        <v>21</v>
      </c>
      <c r="L39" s="3"/>
      <c r="M39" s="3"/>
      <c r="N39" s="34" t="s">
        <v>21</v>
      </c>
      <c r="O39" s="4" t="s">
        <v>21</v>
      </c>
      <c r="P39" s="4" t="s">
        <v>21</v>
      </c>
      <c r="Q39" s="4" t="s">
        <v>21</v>
      </c>
      <c r="R39" s="4" t="s">
        <v>21</v>
      </c>
      <c r="S39" s="4" t="s">
        <v>21</v>
      </c>
      <c r="T39" s="4" t="s">
        <v>21</v>
      </c>
      <c r="U39" s="4" t="s">
        <v>21</v>
      </c>
      <c r="V39" s="4" t="s">
        <v>21</v>
      </c>
      <c r="W39" s="4" t="s">
        <v>21</v>
      </c>
      <c r="X39" s="4" t="s">
        <v>21</v>
      </c>
      <c r="Y39" s="4" t="s">
        <v>21</v>
      </c>
      <c r="Z39" s="4" t="s">
        <v>21</v>
      </c>
      <c r="AA39" s="4" t="s">
        <v>21</v>
      </c>
      <c r="AB39" s="4" t="s">
        <v>21</v>
      </c>
      <c r="AC39" s="4" t="s">
        <v>21</v>
      </c>
      <c r="AD39" s="4" t="s">
        <v>21</v>
      </c>
      <c r="AE39" s="4" t="s">
        <v>21</v>
      </c>
      <c r="AF39" s="4" t="s">
        <v>21</v>
      </c>
      <c r="AG39" s="4" t="s">
        <v>21</v>
      </c>
      <c r="AH39" s="4" t="s">
        <v>21</v>
      </c>
      <c r="AI39" s="4" t="s">
        <v>21</v>
      </c>
      <c r="AJ39" s="4" t="s">
        <v>21</v>
      </c>
      <c r="AK39" s="4"/>
      <c r="AL39" s="4" t="s">
        <v>21</v>
      </c>
      <c r="AM39" s="4"/>
      <c r="AN39" s="4" t="s">
        <v>21</v>
      </c>
      <c r="AO39" s="4" t="s">
        <v>21</v>
      </c>
      <c r="AP39" s="4" t="s">
        <v>21</v>
      </c>
      <c r="AQ39" s="4" t="s">
        <v>21</v>
      </c>
      <c r="AR39" s="4" t="s">
        <v>21</v>
      </c>
      <c r="AS39" s="4" t="s">
        <v>21</v>
      </c>
      <c r="AT39" s="4" t="s">
        <v>21</v>
      </c>
      <c r="AU39" s="4" t="s">
        <v>21</v>
      </c>
      <c r="AV39" s="4" t="s">
        <v>21</v>
      </c>
      <c r="AW39" s="4" t="s">
        <v>21</v>
      </c>
      <c r="AX39" s="4" t="s">
        <v>21</v>
      </c>
      <c r="AY39" s="4" t="s">
        <v>21</v>
      </c>
      <c r="AZ39" s="4" t="s">
        <v>21</v>
      </c>
      <c r="BA39" s="4" t="s">
        <v>21</v>
      </c>
      <c r="BB39" s="4" t="s">
        <v>21</v>
      </c>
      <c r="BC39" s="4" t="s">
        <v>21</v>
      </c>
      <c r="BD39" s="4" t="s">
        <v>21</v>
      </c>
      <c r="BE39" s="4" t="s">
        <v>21</v>
      </c>
      <c r="BF39" s="4" t="s">
        <v>21</v>
      </c>
      <c r="BG39" s="4" t="s">
        <v>21</v>
      </c>
      <c r="BH39" s="4" t="s">
        <v>21</v>
      </c>
      <c r="BI39" s="4"/>
      <c r="BJ39" s="3">
        <f t="shared" si="1"/>
        <v>49</v>
      </c>
      <c r="BK39" s="3" t="str">
        <f t="shared" si="3"/>
        <v xml:space="preserve"> </v>
      </c>
      <c r="BL39" s="3">
        <f t="shared" si="2"/>
        <v>49</v>
      </c>
    </row>
    <row r="40" spans="1:64" x14ac:dyDescent="0.25">
      <c r="A40" s="2" t="s">
        <v>461</v>
      </c>
      <c r="B40" s="142"/>
      <c r="C40" s="37" t="s">
        <v>18</v>
      </c>
      <c r="D40" s="37"/>
      <c r="E40" s="40" t="s">
        <v>21</v>
      </c>
      <c r="F40" s="40" t="s">
        <v>21</v>
      </c>
      <c r="G40" s="38"/>
      <c r="H40" s="38"/>
      <c r="I40" s="40" t="s">
        <v>21</v>
      </c>
      <c r="J40" s="38"/>
      <c r="K40" s="40" t="s">
        <v>21</v>
      </c>
      <c r="L40" s="38"/>
      <c r="M40" s="38"/>
      <c r="N40" s="38"/>
      <c r="O40" s="40" t="s">
        <v>21</v>
      </c>
      <c r="P40" s="39" t="s">
        <v>21</v>
      </c>
      <c r="Q40" s="38"/>
      <c r="R40" s="39" t="s">
        <v>21</v>
      </c>
      <c r="S40" s="39" t="s">
        <v>21</v>
      </c>
      <c r="T40" s="39" t="s">
        <v>21</v>
      </c>
      <c r="U40" s="39" t="s">
        <v>21</v>
      </c>
      <c r="V40" s="39" t="s">
        <v>21</v>
      </c>
      <c r="W40" s="39" t="s">
        <v>21</v>
      </c>
      <c r="X40" s="40" t="s">
        <v>21</v>
      </c>
      <c r="Y40" s="39"/>
      <c r="Z40" s="40" t="s">
        <v>21</v>
      </c>
      <c r="AA40" s="40" t="s">
        <v>21</v>
      </c>
      <c r="AB40" s="40" t="s">
        <v>21</v>
      </c>
      <c r="AC40" s="39"/>
      <c r="AD40" s="39"/>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
      <c r="BI40" s="3"/>
      <c r="BJ40" s="3">
        <f t="shared" si="1"/>
        <v>16</v>
      </c>
      <c r="BK40" s="3" t="str">
        <f t="shared" si="3"/>
        <v xml:space="preserve"> </v>
      </c>
      <c r="BL40" s="3">
        <f t="shared" si="2"/>
        <v>16</v>
      </c>
    </row>
    <row r="41" spans="1:64" x14ac:dyDescent="0.25">
      <c r="A41" s="2"/>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t="str">
        <f t="shared" si="3"/>
        <v xml:space="preserve"> </v>
      </c>
      <c r="BL41" s="3"/>
    </row>
    <row r="42" spans="1:64" x14ac:dyDescent="0.25">
      <c r="A42" s="2" t="s">
        <v>450</v>
      </c>
      <c r="B42">
        <v>1970</v>
      </c>
      <c r="C42" t="s">
        <v>22</v>
      </c>
      <c r="E42" s="3"/>
      <c r="F42" s="34" t="s">
        <v>21</v>
      </c>
      <c r="G42" s="34" t="s">
        <v>21</v>
      </c>
      <c r="H42" s="34" t="s">
        <v>21</v>
      </c>
      <c r="I42" s="34" t="s">
        <v>21</v>
      </c>
      <c r="J42" s="34" t="s">
        <v>21</v>
      </c>
      <c r="K42" s="34" t="s">
        <v>21</v>
      </c>
      <c r="L42" s="34" t="s">
        <v>21</v>
      </c>
      <c r="M42" s="34" t="s">
        <v>21</v>
      </c>
      <c r="N42" s="34" t="s">
        <v>21</v>
      </c>
      <c r="O42" s="34" t="s">
        <v>21</v>
      </c>
      <c r="P42" s="34" t="s">
        <v>21</v>
      </c>
      <c r="Q42" s="34" t="s">
        <v>21</v>
      </c>
      <c r="R42" s="34" t="s">
        <v>21</v>
      </c>
      <c r="S42" s="34" t="s">
        <v>21</v>
      </c>
      <c r="T42" s="34" t="s">
        <v>21</v>
      </c>
      <c r="U42" s="34" t="s">
        <v>21</v>
      </c>
      <c r="V42" s="34" t="s">
        <v>21</v>
      </c>
      <c r="W42" s="34" t="s">
        <v>21</v>
      </c>
      <c r="X42" s="34" t="s">
        <v>21</v>
      </c>
      <c r="Y42" s="34" t="s">
        <v>21</v>
      </c>
      <c r="Z42" s="34" t="s">
        <v>21</v>
      </c>
      <c r="AA42" s="34" t="s">
        <v>21</v>
      </c>
      <c r="AB42" s="34" t="s">
        <v>21</v>
      </c>
      <c r="AC42" s="34" t="s">
        <v>21</v>
      </c>
      <c r="AD42" s="34" t="s">
        <v>21</v>
      </c>
      <c r="AE42" s="34" t="s">
        <v>21</v>
      </c>
      <c r="AF42" s="34" t="s">
        <v>21</v>
      </c>
      <c r="AG42" s="34" t="s">
        <v>21</v>
      </c>
      <c r="AH42" s="34" t="s">
        <v>21</v>
      </c>
      <c r="AI42" s="34" t="s">
        <v>21</v>
      </c>
      <c r="AJ42" s="34" t="s">
        <v>21</v>
      </c>
      <c r="AK42" s="34" t="s">
        <v>21</v>
      </c>
      <c r="AL42" s="34" t="s">
        <v>21</v>
      </c>
      <c r="AM42" s="34" t="s">
        <v>21</v>
      </c>
      <c r="AN42" s="34" t="s">
        <v>21</v>
      </c>
      <c r="AO42" s="34" t="s">
        <v>21</v>
      </c>
      <c r="AP42" s="34" t="s">
        <v>21</v>
      </c>
      <c r="AQ42" s="34" t="s">
        <v>21</v>
      </c>
      <c r="AR42" s="34" t="s">
        <v>21</v>
      </c>
      <c r="AS42" s="34" t="s">
        <v>21</v>
      </c>
      <c r="AT42" s="34" t="s">
        <v>21</v>
      </c>
      <c r="AU42" s="34" t="s">
        <v>21</v>
      </c>
      <c r="AV42" s="34" t="s">
        <v>21</v>
      </c>
      <c r="AW42" s="34" t="s">
        <v>21</v>
      </c>
      <c r="AX42" s="34" t="s">
        <v>21</v>
      </c>
      <c r="AY42" s="34" t="s">
        <v>21</v>
      </c>
      <c r="AZ42" s="34" t="s">
        <v>21</v>
      </c>
      <c r="BA42" s="34" t="s">
        <v>21</v>
      </c>
      <c r="BB42" s="34" t="s">
        <v>21</v>
      </c>
      <c r="BC42" s="34" t="s">
        <v>21</v>
      </c>
      <c r="BD42" s="34" t="s">
        <v>21</v>
      </c>
      <c r="BE42" s="4" t="s">
        <v>21</v>
      </c>
      <c r="BF42" s="4" t="s">
        <v>21</v>
      </c>
      <c r="BG42" s="4" t="s">
        <v>21</v>
      </c>
      <c r="BH42" s="4" t="s">
        <v>21</v>
      </c>
      <c r="BI42" s="4"/>
      <c r="BJ42" s="3">
        <f t="shared" si="1"/>
        <v>55</v>
      </c>
      <c r="BK42" s="3" t="str">
        <f t="shared" si="3"/>
        <v xml:space="preserve"> </v>
      </c>
      <c r="BL42" s="3">
        <f t="shared" si="2"/>
        <v>55</v>
      </c>
    </row>
    <row r="43" spans="1:64" x14ac:dyDescent="0.25">
      <c r="A43" s="2" t="s">
        <v>495</v>
      </c>
      <c r="C43" t="s">
        <v>34</v>
      </c>
      <c r="E43" s="3"/>
      <c r="F43" s="34" t="s">
        <v>21</v>
      </c>
      <c r="G43" s="34" t="s">
        <v>21</v>
      </c>
      <c r="H43" s="3"/>
      <c r="I43" s="34" t="s">
        <v>21</v>
      </c>
      <c r="J43" s="4"/>
      <c r="K43" s="3"/>
      <c r="L43" s="3"/>
      <c r="M43" s="4" t="s">
        <v>21</v>
      </c>
      <c r="N43" s="4" t="s">
        <v>21</v>
      </c>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4"/>
      <c r="AR43" s="3"/>
      <c r="AS43" s="3"/>
      <c r="AT43" s="3"/>
      <c r="AU43" s="3"/>
      <c r="AV43" s="3"/>
      <c r="AW43" s="3"/>
      <c r="AX43" s="3"/>
      <c r="AY43" s="3"/>
      <c r="AZ43" s="3"/>
      <c r="BA43" s="3"/>
      <c r="BB43" s="3"/>
      <c r="BC43" s="3"/>
      <c r="BD43" s="3"/>
      <c r="BE43" s="3"/>
      <c r="BF43" s="3"/>
      <c r="BG43" s="3"/>
      <c r="BH43" s="3"/>
      <c r="BI43" s="3"/>
      <c r="BJ43" s="3">
        <f t="shared" si="1"/>
        <v>5</v>
      </c>
      <c r="BK43" s="3" t="str">
        <f t="shared" si="3"/>
        <v xml:space="preserve"> </v>
      </c>
      <c r="BL43" s="3">
        <f t="shared" si="2"/>
        <v>5</v>
      </c>
    </row>
    <row r="44" spans="1:64" x14ac:dyDescent="0.25">
      <c r="A44" s="2" t="s">
        <v>450</v>
      </c>
      <c r="B44">
        <v>1971</v>
      </c>
      <c r="C44" t="s">
        <v>23</v>
      </c>
      <c r="E44" s="3"/>
      <c r="F44" s="4"/>
      <c r="G44" s="34" t="s">
        <v>21</v>
      </c>
      <c r="H44" s="34" t="s">
        <v>21</v>
      </c>
      <c r="I44" s="34" t="s">
        <v>21</v>
      </c>
      <c r="J44" s="34" t="s">
        <v>21</v>
      </c>
      <c r="K44" s="34" t="s">
        <v>21</v>
      </c>
      <c r="L44" s="34" t="s">
        <v>21</v>
      </c>
      <c r="M44" s="34" t="s">
        <v>21</v>
      </c>
      <c r="N44" s="34" t="s">
        <v>21</v>
      </c>
      <c r="O44" s="3"/>
      <c r="P44" s="3"/>
      <c r="Q44" s="34" t="s">
        <v>21</v>
      </c>
      <c r="R44" s="34" t="s">
        <v>21</v>
      </c>
      <c r="S44" s="34" t="s">
        <v>21</v>
      </c>
      <c r="T44" s="34" t="s">
        <v>21</v>
      </c>
      <c r="U44" s="34" t="s">
        <v>21</v>
      </c>
      <c r="V44" s="34" t="s">
        <v>21</v>
      </c>
      <c r="W44" s="34" t="s">
        <v>21</v>
      </c>
      <c r="X44" s="34" t="s">
        <v>21</v>
      </c>
      <c r="Y44" s="34" t="s">
        <v>21</v>
      </c>
      <c r="Z44" s="34" t="s">
        <v>21</v>
      </c>
      <c r="AA44" s="34" t="s">
        <v>21</v>
      </c>
      <c r="AB44" s="34" t="s">
        <v>21</v>
      </c>
      <c r="AC44" s="34" t="s">
        <v>21</v>
      </c>
      <c r="AD44" s="34" t="s">
        <v>21</v>
      </c>
      <c r="AE44" s="34" t="s">
        <v>21</v>
      </c>
      <c r="AF44" s="34" t="s">
        <v>21</v>
      </c>
      <c r="AG44" s="34" t="s">
        <v>21</v>
      </c>
      <c r="AH44" s="34" t="s">
        <v>21</v>
      </c>
      <c r="AI44" s="34" t="s">
        <v>21</v>
      </c>
      <c r="AJ44" s="34" t="s">
        <v>21</v>
      </c>
      <c r="AK44" s="34" t="s">
        <v>21</v>
      </c>
      <c r="AL44" s="34" t="s">
        <v>21</v>
      </c>
      <c r="AM44" s="34" t="s">
        <v>21</v>
      </c>
      <c r="AN44" s="34" t="s">
        <v>21</v>
      </c>
      <c r="AO44" s="34" t="s">
        <v>21</v>
      </c>
      <c r="AP44" s="34" t="s">
        <v>21</v>
      </c>
      <c r="AQ44" s="3" t="s">
        <v>361</v>
      </c>
      <c r="AR44" s="34" t="s">
        <v>21</v>
      </c>
      <c r="AS44" s="34" t="s">
        <v>21</v>
      </c>
      <c r="AT44" s="34" t="s">
        <v>21</v>
      </c>
      <c r="AU44" s="34" t="s">
        <v>21</v>
      </c>
      <c r="AV44" s="34" t="s">
        <v>21</v>
      </c>
      <c r="AW44" s="34" t="s">
        <v>21</v>
      </c>
      <c r="AX44" s="34" t="s">
        <v>21</v>
      </c>
      <c r="AY44" s="34" t="s">
        <v>21</v>
      </c>
      <c r="AZ44" s="34" t="s">
        <v>21</v>
      </c>
      <c r="BA44" s="34" t="s">
        <v>21</v>
      </c>
      <c r="BB44" s="34" t="s">
        <v>21</v>
      </c>
      <c r="BC44" s="34" t="s">
        <v>21</v>
      </c>
      <c r="BD44" s="4" t="s">
        <v>21</v>
      </c>
      <c r="BE44" s="4" t="s">
        <v>21</v>
      </c>
      <c r="BF44" s="4" t="s">
        <v>21</v>
      </c>
      <c r="BG44" s="4" t="s">
        <v>21</v>
      </c>
      <c r="BH44" s="4" t="s">
        <v>21</v>
      </c>
      <c r="BI44" s="4"/>
      <c r="BJ44" s="3">
        <f t="shared" si="1"/>
        <v>51</v>
      </c>
      <c r="BK44" s="3">
        <f t="shared" si="3"/>
        <v>1</v>
      </c>
      <c r="BL44" s="3">
        <f t="shared" si="2"/>
        <v>52</v>
      </c>
    </row>
    <row r="45" spans="1:64" x14ac:dyDescent="0.25">
      <c r="A45" s="2" t="s">
        <v>450</v>
      </c>
      <c r="C45" t="s">
        <v>24</v>
      </c>
      <c r="E45" s="3"/>
      <c r="F45" s="4"/>
      <c r="G45" s="34" t="s">
        <v>21</v>
      </c>
      <c r="H45" s="34" t="s">
        <v>21</v>
      </c>
      <c r="I45" s="3"/>
      <c r="J45" s="34" t="s">
        <v>21</v>
      </c>
      <c r="K45" s="34" t="s">
        <v>21</v>
      </c>
      <c r="L45" s="34" t="s">
        <v>21</v>
      </c>
      <c r="M45" s="34" t="s">
        <v>21</v>
      </c>
      <c r="N45" s="34" t="s">
        <v>21</v>
      </c>
      <c r="O45" s="34" t="s">
        <v>21</v>
      </c>
      <c r="P45" s="34" t="s">
        <v>21</v>
      </c>
      <c r="Q45" s="34" t="s">
        <v>21</v>
      </c>
      <c r="R45" s="34" t="s">
        <v>21</v>
      </c>
      <c r="S45" s="34" t="s">
        <v>21</v>
      </c>
      <c r="T45" s="34" t="s">
        <v>21</v>
      </c>
      <c r="U45" s="34" t="s">
        <v>21</v>
      </c>
      <c r="V45" s="34" t="s">
        <v>21</v>
      </c>
      <c r="W45" s="34" t="s">
        <v>21</v>
      </c>
      <c r="X45" s="34" t="s">
        <v>21</v>
      </c>
      <c r="Y45" s="34" t="s">
        <v>21</v>
      </c>
      <c r="Z45" s="34" t="s">
        <v>21</v>
      </c>
      <c r="AA45" s="34" t="s">
        <v>21</v>
      </c>
      <c r="AB45" s="34" t="s">
        <v>21</v>
      </c>
      <c r="AC45" s="34" t="s">
        <v>21</v>
      </c>
      <c r="AD45" s="34" t="s">
        <v>21</v>
      </c>
      <c r="AE45" s="34" t="s">
        <v>21</v>
      </c>
      <c r="AF45" s="34" t="s">
        <v>21</v>
      </c>
      <c r="AG45" s="34" t="s">
        <v>21</v>
      </c>
      <c r="AH45" s="34" t="s">
        <v>21</v>
      </c>
      <c r="AI45" s="34" t="s">
        <v>21</v>
      </c>
      <c r="AJ45" s="34" t="s">
        <v>21</v>
      </c>
      <c r="AK45" s="34" t="s">
        <v>21</v>
      </c>
      <c r="AL45" s="34" t="s">
        <v>21</v>
      </c>
      <c r="AM45" s="34" t="s">
        <v>21</v>
      </c>
      <c r="AN45" s="34" t="s">
        <v>21</v>
      </c>
      <c r="AO45" s="3"/>
      <c r="AP45" s="3"/>
      <c r="AQ45" s="3"/>
      <c r="AR45" s="3"/>
      <c r="AS45" s="3"/>
      <c r="AT45" s="3"/>
      <c r="AU45" s="3"/>
      <c r="AV45" s="3"/>
      <c r="AW45" s="3"/>
      <c r="AX45" s="3"/>
      <c r="AY45" s="3"/>
      <c r="AZ45" s="34" t="s">
        <v>21</v>
      </c>
      <c r="BA45" s="34" t="s">
        <v>21</v>
      </c>
      <c r="BB45" s="34" t="s">
        <v>21</v>
      </c>
      <c r="BC45" s="34" t="s">
        <v>21</v>
      </c>
      <c r="BD45" s="4" t="s">
        <v>21</v>
      </c>
      <c r="BE45" s="4" t="s">
        <v>21</v>
      </c>
      <c r="BF45" s="4" t="s">
        <v>21</v>
      </c>
      <c r="BG45" s="4" t="s">
        <v>21</v>
      </c>
      <c r="BH45" s="4" t="s">
        <v>21</v>
      </c>
      <c r="BI45" s="4"/>
      <c r="BJ45" s="3">
        <f t="shared" si="1"/>
        <v>42</v>
      </c>
      <c r="BK45" s="3" t="str">
        <f t="shared" si="3"/>
        <v xml:space="preserve"> </v>
      </c>
      <c r="BL45" s="3">
        <f t="shared" si="2"/>
        <v>42</v>
      </c>
    </row>
    <row r="46" spans="1:64" x14ac:dyDescent="0.25">
      <c r="A46" s="2" t="s">
        <v>462</v>
      </c>
      <c r="C46" s="37" t="s">
        <v>26</v>
      </c>
      <c r="D46" s="37"/>
      <c r="E46" s="38"/>
      <c r="F46" s="38"/>
      <c r="G46" s="40" t="s">
        <v>21</v>
      </c>
      <c r="H46" s="40" t="s">
        <v>21</v>
      </c>
      <c r="I46" s="40" t="s">
        <v>21</v>
      </c>
      <c r="J46" s="40" t="s">
        <v>21</v>
      </c>
      <c r="K46" s="40" t="s">
        <v>21</v>
      </c>
      <c r="L46" s="40" t="s">
        <v>21</v>
      </c>
      <c r="M46" s="40" t="s">
        <v>21</v>
      </c>
      <c r="N46" s="40" t="s">
        <v>21</v>
      </c>
      <c r="O46" s="40" t="s">
        <v>21</v>
      </c>
      <c r="P46" s="40" t="s">
        <v>21</v>
      </c>
      <c r="Q46" s="40" t="s">
        <v>21</v>
      </c>
      <c r="R46" s="40" t="s">
        <v>21</v>
      </c>
      <c r="S46" s="40" t="s">
        <v>21</v>
      </c>
      <c r="T46" s="40" t="s">
        <v>21</v>
      </c>
      <c r="U46" s="39"/>
      <c r="V46" s="40" t="s">
        <v>21</v>
      </c>
      <c r="W46" s="40" t="s">
        <v>21</v>
      </c>
      <c r="X46" s="40" t="s">
        <v>21</v>
      </c>
      <c r="Y46" s="40" t="s">
        <v>21</v>
      </c>
      <c r="Z46" s="40" t="s">
        <v>21</v>
      </c>
      <c r="AA46" s="40" t="s">
        <v>21</v>
      </c>
      <c r="AB46" s="40" t="s">
        <v>21</v>
      </c>
      <c r="AC46" s="40" t="s">
        <v>21</v>
      </c>
      <c r="AD46" s="40" t="s">
        <v>21</v>
      </c>
      <c r="AE46" s="40" t="s">
        <v>21</v>
      </c>
      <c r="AF46" s="40" t="s">
        <v>21</v>
      </c>
      <c r="AG46" s="50" t="s">
        <v>361</v>
      </c>
      <c r="AH46" s="50"/>
      <c r="AI46" s="38"/>
      <c r="AJ46" s="38"/>
      <c r="AK46" s="38"/>
      <c r="AL46" s="38"/>
      <c r="AM46" s="38"/>
      <c r="AN46" s="38"/>
      <c r="AO46" s="38"/>
      <c r="AP46" s="38"/>
      <c r="AQ46" s="38"/>
      <c r="AR46" s="40" t="s">
        <v>21</v>
      </c>
      <c r="AS46" s="40" t="s">
        <v>21</v>
      </c>
      <c r="AT46" s="39"/>
      <c r="AU46" s="39"/>
      <c r="AV46" s="39"/>
      <c r="AW46" s="38"/>
      <c r="AX46" s="40" t="s">
        <v>21</v>
      </c>
      <c r="AY46" s="40" t="s">
        <v>21</v>
      </c>
      <c r="AZ46" s="40" t="s">
        <v>21</v>
      </c>
      <c r="BA46" s="40" t="s">
        <v>21</v>
      </c>
      <c r="BB46" s="40" t="s">
        <v>21</v>
      </c>
      <c r="BC46" s="38"/>
      <c r="BD46" s="4" t="s">
        <v>21</v>
      </c>
      <c r="BE46" s="4" t="s">
        <v>21</v>
      </c>
      <c r="BF46" s="4" t="s">
        <v>21</v>
      </c>
      <c r="BG46" s="4" t="s">
        <v>21</v>
      </c>
      <c r="BH46" s="4" t="s">
        <v>21</v>
      </c>
      <c r="BI46" s="4"/>
      <c r="BJ46" s="3">
        <f t="shared" si="1"/>
        <v>37</v>
      </c>
      <c r="BK46" s="3">
        <f t="shared" si="3"/>
        <v>1</v>
      </c>
      <c r="BL46" s="3">
        <f t="shared" si="2"/>
        <v>38</v>
      </c>
    </row>
    <row r="47" spans="1:64" x14ac:dyDescent="0.25">
      <c r="A47" s="2" t="s">
        <v>450</v>
      </c>
      <c r="C47" t="s">
        <v>32</v>
      </c>
      <c r="E47" s="3"/>
      <c r="F47" s="3"/>
      <c r="G47" s="34" t="s">
        <v>21</v>
      </c>
      <c r="H47" s="3"/>
      <c r="I47" s="3"/>
      <c r="J47" s="34" t="s">
        <v>21</v>
      </c>
      <c r="K47" s="34" t="s">
        <v>21</v>
      </c>
      <c r="L47" s="34" t="s">
        <v>21</v>
      </c>
      <c r="M47" s="34" t="s">
        <v>21</v>
      </c>
      <c r="N47" s="34" t="s">
        <v>21</v>
      </c>
      <c r="O47" s="34" t="s">
        <v>21</v>
      </c>
      <c r="P47" s="34" t="s">
        <v>21</v>
      </c>
      <c r="Q47" s="34" t="s">
        <v>21</v>
      </c>
      <c r="R47" s="34" t="s">
        <v>21</v>
      </c>
      <c r="S47" s="34" t="s">
        <v>21</v>
      </c>
      <c r="T47" s="34" t="s">
        <v>21</v>
      </c>
      <c r="U47" s="34" t="s">
        <v>21</v>
      </c>
      <c r="V47" s="34" t="s">
        <v>21</v>
      </c>
      <c r="W47" s="34" t="s">
        <v>21</v>
      </c>
      <c r="X47" s="34" t="s">
        <v>21</v>
      </c>
      <c r="Y47" s="34" t="s">
        <v>21</v>
      </c>
      <c r="Z47" s="34" t="s">
        <v>21</v>
      </c>
      <c r="AA47" s="34" t="s">
        <v>21</v>
      </c>
      <c r="AB47" s="34" t="s">
        <v>21</v>
      </c>
      <c r="AC47" s="34" t="s">
        <v>21</v>
      </c>
      <c r="AD47" s="34" t="s">
        <v>21</v>
      </c>
      <c r="AE47" s="34" t="s">
        <v>21</v>
      </c>
      <c r="AF47" s="34" t="s">
        <v>21</v>
      </c>
      <c r="AG47" s="34" t="s">
        <v>21</v>
      </c>
      <c r="AH47" s="34" t="s">
        <v>21</v>
      </c>
      <c r="AI47" s="34" t="s">
        <v>21</v>
      </c>
      <c r="AJ47" s="34" t="s">
        <v>21</v>
      </c>
      <c r="AK47" s="34" t="s">
        <v>21</v>
      </c>
      <c r="AL47" s="34" t="s">
        <v>21</v>
      </c>
      <c r="AM47" s="34" t="s">
        <v>21</v>
      </c>
      <c r="AN47" s="34" t="s">
        <v>21</v>
      </c>
      <c r="AO47" s="34" t="s">
        <v>21</v>
      </c>
      <c r="AP47" s="34" t="s">
        <v>21</v>
      </c>
      <c r="AQ47" s="3" t="s">
        <v>361</v>
      </c>
      <c r="AR47" s="34" t="s">
        <v>21</v>
      </c>
      <c r="AS47" s="34" t="s">
        <v>21</v>
      </c>
      <c r="AT47" s="34" t="s">
        <v>21</v>
      </c>
      <c r="AU47" s="34" t="s">
        <v>21</v>
      </c>
      <c r="AV47" s="34" t="s">
        <v>21</v>
      </c>
      <c r="AW47" s="34" t="s">
        <v>21</v>
      </c>
      <c r="AX47" s="34" t="s">
        <v>21</v>
      </c>
      <c r="AY47" s="34" t="s">
        <v>21</v>
      </c>
      <c r="AZ47" s="34" t="s">
        <v>21</v>
      </c>
      <c r="BA47" s="34" t="s">
        <v>21</v>
      </c>
      <c r="BB47" s="34" t="s">
        <v>21</v>
      </c>
      <c r="BC47" s="34" t="s">
        <v>21</v>
      </c>
      <c r="BD47" s="4" t="s">
        <v>21</v>
      </c>
      <c r="BE47" s="4" t="s">
        <v>21</v>
      </c>
      <c r="BF47" s="4" t="s">
        <v>21</v>
      </c>
      <c r="BG47" s="4" t="s">
        <v>21</v>
      </c>
      <c r="BH47" s="4" t="s">
        <v>21</v>
      </c>
      <c r="BI47" s="4"/>
      <c r="BJ47" s="3">
        <f t="shared" si="1"/>
        <v>51</v>
      </c>
      <c r="BK47" s="3">
        <f t="shared" si="3"/>
        <v>1</v>
      </c>
      <c r="BL47" s="3">
        <f t="shared" si="2"/>
        <v>52</v>
      </c>
    </row>
    <row r="48" spans="1:64" x14ac:dyDescent="0.25">
      <c r="A48" s="2" t="s">
        <v>458</v>
      </c>
      <c r="B48">
        <v>1972</v>
      </c>
      <c r="C48" t="s">
        <v>25</v>
      </c>
      <c r="E48" s="3"/>
      <c r="F48" s="3"/>
      <c r="G48" s="3"/>
      <c r="H48" s="34" t="s">
        <v>21</v>
      </c>
      <c r="I48" s="3"/>
      <c r="J48" s="3"/>
      <c r="K48" s="4"/>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f t="shared" si="1"/>
        <v>1</v>
      </c>
      <c r="BK48" s="3" t="str">
        <f t="shared" si="3"/>
        <v xml:space="preserve"> </v>
      </c>
      <c r="BL48" s="3">
        <f t="shared" si="2"/>
        <v>1</v>
      </c>
    </row>
    <row r="49" spans="1:64" x14ac:dyDescent="0.25">
      <c r="A49" s="2" t="s">
        <v>472</v>
      </c>
      <c r="C49" t="s">
        <v>27</v>
      </c>
      <c r="E49" s="3"/>
      <c r="F49" s="3"/>
      <c r="G49" s="3"/>
      <c r="H49" s="4" t="s">
        <v>21</v>
      </c>
      <c r="I49" s="3"/>
      <c r="J49" s="34" t="s">
        <v>21</v>
      </c>
      <c r="K49" s="4"/>
      <c r="L49" s="34" t="s">
        <v>21</v>
      </c>
      <c r="M49" s="4"/>
      <c r="N49" s="4"/>
      <c r="O49" s="4"/>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f t="shared" si="1"/>
        <v>3</v>
      </c>
      <c r="BK49" s="3" t="str">
        <f t="shared" si="3"/>
        <v xml:space="preserve"> </v>
      </c>
      <c r="BL49" s="3">
        <f t="shared" si="2"/>
        <v>3</v>
      </c>
    </row>
    <row r="50" spans="1:64" x14ac:dyDescent="0.25">
      <c r="A50" s="2" t="s">
        <v>463</v>
      </c>
      <c r="C50" t="s">
        <v>28</v>
      </c>
      <c r="E50" s="3"/>
      <c r="F50" s="3"/>
      <c r="G50" s="3"/>
      <c r="H50" s="34" t="s">
        <v>21</v>
      </c>
      <c r="I50" s="34" t="s">
        <v>21</v>
      </c>
      <c r="J50" s="34" t="s">
        <v>21</v>
      </c>
      <c r="K50" s="34" t="s">
        <v>21</v>
      </c>
      <c r="L50" s="34" t="s">
        <v>21</v>
      </c>
      <c r="M50" s="4"/>
      <c r="N50" s="4"/>
      <c r="O50" s="4"/>
      <c r="P50" s="3"/>
      <c r="Q50" s="3"/>
      <c r="R50" s="3"/>
      <c r="S50" s="3"/>
      <c r="T50" s="3"/>
      <c r="U50" s="34" t="s">
        <v>21</v>
      </c>
      <c r="V50" s="34" t="s">
        <v>21</v>
      </c>
      <c r="W50" s="34" t="s">
        <v>21</v>
      </c>
      <c r="X50" s="34" t="s">
        <v>21</v>
      </c>
      <c r="Y50" s="34" t="s">
        <v>21</v>
      </c>
      <c r="Z50" s="34" t="s">
        <v>21</v>
      </c>
      <c r="AA50" s="34" t="s">
        <v>21</v>
      </c>
      <c r="AB50" s="34" t="s">
        <v>21</v>
      </c>
      <c r="AC50" s="34" t="s">
        <v>21</v>
      </c>
      <c r="AD50" s="34" t="s">
        <v>21</v>
      </c>
      <c r="AE50" s="34" t="s">
        <v>21</v>
      </c>
      <c r="AF50" s="34" t="s">
        <v>21</v>
      </c>
      <c r="AG50" s="34" t="s">
        <v>21</v>
      </c>
      <c r="AH50" s="34" t="s">
        <v>21</v>
      </c>
      <c r="AI50" s="34" t="s">
        <v>21</v>
      </c>
      <c r="AJ50" s="34" t="s">
        <v>21</v>
      </c>
      <c r="AK50" s="34" t="s">
        <v>21</v>
      </c>
      <c r="AL50" s="34" t="s">
        <v>21</v>
      </c>
      <c r="AM50" s="34" t="s">
        <v>21</v>
      </c>
      <c r="AN50" s="34" t="s">
        <v>21</v>
      </c>
      <c r="AO50" s="34" t="s">
        <v>21</v>
      </c>
      <c r="AP50" s="34" t="s">
        <v>21</v>
      </c>
      <c r="AQ50" s="34" t="s">
        <v>21</v>
      </c>
      <c r="AR50" s="34" t="s">
        <v>21</v>
      </c>
      <c r="AS50" s="34" t="s">
        <v>21</v>
      </c>
      <c r="AT50" s="34" t="s">
        <v>21</v>
      </c>
      <c r="AU50" s="34" t="s">
        <v>21</v>
      </c>
      <c r="AV50" s="34" t="s">
        <v>21</v>
      </c>
      <c r="AW50" s="34" t="s">
        <v>21</v>
      </c>
      <c r="AX50" s="34" t="s">
        <v>21</v>
      </c>
      <c r="AY50" s="4" t="s">
        <v>21</v>
      </c>
      <c r="AZ50" s="4" t="s">
        <v>21</v>
      </c>
      <c r="BA50" s="4" t="s">
        <v>21</v>
      </c>
      <c r="BB50" s="4" t="s">
        <v>21</v>
      </c>
      <c r="BC50" s="4" t="s">
        <v>21</v>
      </c>
      <c r="BD50" s="4" t="s">
        <v>21</v>
      </c>
      <c r="BE50" s="4" t="s">
        <v>21</v>
      </c>
      <c r="BF50" s="4" t="s">
        <v>21</v>
      </c>
      <c r="BG50" s="4" t="s">
        <v>21</v>
      </c>
      <c r="BH50" s="4" t="s">
        <v>21</v>
      </c>
      <c r="BI50" s="4"/>
      <c r="BJ50" s="3">
        <f t="shared" si="1"/>
        <v>45</v>
      </c>
      <c r="BK50" s="3" t="str">
        <f t="shared" si="3"/>
        <v xml:space="preserve"> </v>
      </c>
      <c r="BL50" s="3">
        <f t="shared" si="2"/>
        <v>45</v>
      </c>
    </row>
    <row r="51" spans="1:64" x14ac:dyDescent="0.25">
      <c r="A51" s="108" t="s">
        <v>533</v>
      </c>
      <c r="C51" s="15" t="s">
        <v>29</v>
      </c>
      <c r="E51" s="3"/>
      <c r="F51" s="3"/>
      <c r="G51" s="3"/>
      <c r="H51" s="34" t="s">
        <v>21</v>
      </c>
      <c r="I51" s="3"/>
      <c r="J51" s="3"/>
      <c r="K51" s="4"/>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f t="shared" si="1"/>
        <v>1</v>
      </c>
      <c r="BK51" s="3" t="str">
        <f t="shared" si="3"/>
        <v xml:space="preserve"> </v>
      </c>
      <c r="BL51" s="3">
        <f t="shared" si="2"/>
        <v>1</v>
      </c>
    </row>
    <row r="52" spans="1:64" x14ac:dyDescent="0.25">
      <c r="A52" s="2"/>
      <c r="C52" s="15" t="s">
        <v>140</v>
      </c>
      <c r="E52" s="3"/>
      <c r="F52" s="3"/>
      <c r="G52" s="3"/>
      <c r="H52" s="3"/>
      <c r="I52" s="34" t="s">
        <v>21</v>
      </c>
      <c r="J52" s="34" t="s">
        <v>21</v>
      </c>
      <c r="K52" s="34" t="s">
        <v>21</v>
      </c>
      <c r="L52" s="3"/>
      <c r="M52" s="34" t="s">
        <v>21</v>
      </c>
      <c r="N52" s="34" t="s">
        <v>21</v>
      </c>
      <c r="O52" s="34" t="s">
        <v>21</v>
      </c>
      <c r="P52" s="34" t="s">
        <v>21</v>
      </c>
      <c r="Q52" s="3"/>
      <c r="R52" s="34" t="s">
        <v>21</v>
      </c>
      <c r="S52" s="34" t="s">
        <v>21</v>
      </c>
      <c r="T52" s="34" t="s">
        <v>21</v>
      </c>
      <c r="U52" s="34" t="s">
        <v>21</v>
      </c>
      <c r="V52" s="34" t="s">
        <v>21</v>
      </c>
      <c r="W52" s="34" t="s">
        <v>21</v>
      </c>
      <c r="X52" s="34" t="s">
        <v>21</v>
      </c>
      <c r="Y52" s="34" t="s">
        <v>21</v>
      </c>
      <c r="Z52" s="34" t="s">
        <v>21</v>
      </c>
      <c r="AA52" s="34" t="s">
        <v>21</v>
      </c>
      <c r="AB52" s="34" t="s">
        <v>21</v>
      </c>
      <c r="AC52" s="34" t="s">
        <v>21</v>
      </c>
      <c r="AD52" s="34" t="s">
        <v>21</v>
      </c>
      <c r="AE52" s="34" t="s">
        <v>21</v>
      </c>
      <c r="AF52" s="34" t="s">
        <v>21</v>
      </c>
      <c r="AG52" s="34" t="s">
        <v>21</v>
      </c>
      <c r="AH52" s="34" t="s">
        <v>21</v>
      </c>
      <c r="AI52" s="34" t="s">
        <v>21</v>
      </c>
      <c r="AJ52" s="34" t="s">
        <v>21</v>
      </c>
      <c r="AK52" s="34" t="s">
        <v>21</v>
      </c>
      <c r="AL52" s="34" t="s">
        <v>21</v>
      </c>
      <c r="AM52" s="34" t="s">
        <v>21</v>
      </c>
      <c r="AN52" s="34" t="s">
        <v>21</v>
      </c>
      <c r="AO52" s="34" t="s">
        <v>21</v>
      </c>
      <c r="AP52" s="34" t="s">
        <v>21</v>
      </c>
      <c r="AQ52" s="34" t="s">
        <v>21</v>
      </c>
      <c r="AR52" s="34" t="s">
        <v>21</v>
      </c>
      <c r="AS52" s="34" t="s">
        <v>21</v>
      </c>
      <c r="AT52" s="34" t="s">
        <v>21</v>
      </c>
      <c r="AU52" s="34" t="s">
        <v>21</v>
      </c>
      <c r="AV52" s="34" t="s">
        <v>21</v>
      </c>
      <c r="AW52" s="4" t="s">
        <v>21</v>
      </c>
      <c r="AX52" s="4"/>
      <c r="AY52" s="3"/>
      <c r="AZ52" s="3"/>
      <c r="BA52" s="3"/>
      <c r="BB52" s="3"/>
      <c r="BC52" s="3"/>
      <c r="BD52" s="3"/>
      <c r="BE52" s="3"/>
      <c r="BF52" s="3"/>
      <c r="BG52" s="3"/>
      <c r="BH52" s="3"/>
      <c r="BI52" s="3"/>
      <c r="BJ52" s="3">
        <f t="shared" si="1"/>
        <v>39</v>
      </c>
      <c r="BK52" s="3" t="str">
        <f t="shared" si="3"/>
        <v xml:space="preserve"> </v>
      </c>
      <c r="BL52" s="3">
        <f t="shared" si="2"/>
        <v>39</v>
      </c>
    </row>
    <row r="53" spans="1:64" x14ac:dyDescent="0.25">
      <c r="A53" s="2"/>
      <c r="C53" s="15" t="s">
        <v>141</v>
      </c>
      <c r="E53" s="3"/>
      <c r="F53" s="3"/>
      <c r="G53" s="3"/>
      <c r="H53" s="3"/>
      <c r="I53" s="3"/>
      <c r="J53" s="3"/>
      <c r="K53" s="3"/>
      <c r="L53" s="34" t="s">
        <v>21</v>
      </c>
      <c r="M53" s="3"/>
      <c r="N53" s="3"/>
      <c r="O53" s="4"/>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4"/>
      <c r="AR53" s="3"/>
      <c r="AS53" s="3"/>
      <c r="AT53" s="3"/>
      <c r="AU53" s="3"/>
      <c r="AV53" s="3"/>
      <c r="AW53" s="3"/>
      <c r="AX53" s="3"/>
      <c r="AY53" s="3"/>
      <c r="AZ53" s="3"/>
      <c r="BA53" s="3"/>
      <c r="BB53" s="3"/>
      <c r="BC53" s="3"/>
      <c r="BD53" s="3"/>
      <c r="BE53" s="3"/>
      <c r="BF53" s="3"/>
      <c r="BG53" s="3"/>
      <c r="BH53" s="3"/>
      <c r="BI53" s="3"/>
      <c r="BJ53" s="3">
        <f t="shared" si="1"/>
        <v>1</v>
      </c>
      <c r="BK53" s="3" t="str">
        <f t="shared" si="3"/>
        <v xml:space="preserve"> </v>
      </c>
      <c r="BL53" s="3">
        <f t="shared" si="2"/>
        <v>1</v>
      </c>
    </row>
    <row r="54" spans="1:64" x14ac:dyDescent="0.25">
      <c r="A54" s="2"/>
      <c r="C54" s="51" t="s">
        <v>311</v>
      </c>
      <c r="D54" s="37"/>
      <c r="E54" s="38"/>
      <c r="F54" s="38"/>
      <c r="G54" s="38"/>
      <c r="H54" s="38"/>
      <c r="I54" s="38"/>
      <c r="J54" s="38"/>
      <c r="K54" s="38"/>
      <c r="L54" s="39"/>
      <c r="M54" s="38"/>
      <c r="N54" s="38"/>
      <c r="O54" s="39"/>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9"/>
      <c r="AR54" s="38"/>
      <c r="AS54" s="38"/>
      <c r="AT54" s="38"/>
      <c r="AU54" s="38"/>
      <c r="AV54" s="38"/>
      <c r="AW54" s="38"/>
      <c r="AX54" s="39" t="s">
        <v>21</v>
      </c>
      <c r="AY54" s="39" t="s">
        <v>21</v>
      </c>
      <c r="AZ54" s="39" t="s">
        <v>21</v>
      </c>
      <c r="BA54" s="39" t="s">
        <v>21</v>
      </c>
      <c r="BB54" s="39" t="s">
        <v>21</v>
      </c>
      <c r="BC54" s="39" t="s">
        <v>21</v>
      </c>
      <c r="BD54" s="39" t="s">
        <v>21</v>
      </c>
      <c r="BE54" s="39" t="s">
        <v>21</v>
      </c>
      <c r="BF54" s="39" t="s">
        <v>21</v>
      </c>
      <c r="BG54" s="39" t="s">
        <v>21</v>
      </c>
      <c r="BH54" s="4" t="s">
        <v>21</v>
      </c>
      <c r="BI54" s="4"/>
      <c r="BJ54" s="3">
        <f t="shared" si="1"/>
        <v>11</v>
      </c>
      <c r="BK54" s="3" t="str">
        <f t="shared" si="3"/>
        <v xml:space="preserve"> </v>
      </c>
      <c r="BL54" s="3">
        <f t="shared" si="2"/>
        <v>11</v>
      </c>
    </row>
    <row r="55" spans="1:64" x14ac:dyDescent="0.25">
      <c r="A55" s="2"/>
      <c r="C55" s="14" t="s">
        <v>30</v>
      </c>
      <c r="E55" s="3"/>
      <c r="F55" s="3"/>
      <c r="G55" s="3"/>
      <c r="H55" s="34" t="s">
        <v>21</v>
      </c>
      <c r="I55" s="34" t="s">
        <v>21</v>
      </c>
      <c r="J55" s="3"/>
      <c r="K55" s="4"/>
      <c r="L55" s="34" t="s">
        <v>21</v>
      </c>
      <c r="M55" s="3"/>
      <c r="N55" s="3"/>
      <c r="O55" s="3"/>
      <c r="P55" s="34" t="s">
        <v>21</v>
      </c>
      <c r="Q55" s="3"/>
      <c r="R55" s="34" t="s">
        <v>21</v>
      </c>
      <c r="S55" s="34" t="s">
        <v>21</v>
      </c>
      <c r="T55" s="3"/>
      <c r="U55" s="4"/>
      <c r="V55" s="4"/>
      <c r="W55" s="4"/>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f t="shared" si="1"/>
        <v>6</v>
      </c>
      <c r="BK55" s="3" t="str">
        <f t="shared" si="3"/>
        <v xml:space="preserve"> </v>
      </c>
      <c r="BL55" s="3">
        <f t="shared" si="2"/>
        <v>6</v>
      </c>
    </row>
    <row r="56" spans="1:64" x14ac:dyDescent="0.25">
      <c r="A56" s="2" t="s">
        <v>463</v>
      </c>
      <c r="C56" s="14" t="s">
        <v>134</v>
      </c>
      <c r="E56" s="3"/>
      <c r="F56" s="3"/>
      <c r="G56" s="3"/>
      <c r="H56" s="3"/>
      <c r="I56" s="3"/>
      <c r="J56" s="34" t="s">
        <v>21</v>
      </c>
      <c r="K56" s="34" t="s">
        <v>21</v>
      </c>
      <c r="L56" s="3"/>
      <c r="M56" s="34" t="s">
        <v>21</v>
      </c>
      <c r="N56" s="34" t="s">
        <v>21</v>
      </c>
      <c r="O56" s="3"/>
      <c r="P56" s="3"/>
      <c r="Q56" s="34" t="s">
        <v>21</v>
      </c>
      <c r="R56" s="3"/>
      <c r="S56" s="3"/>
      <c r="T56" s="3"/>
      <c r="U56" s="3"/>
      <c r="V56" s="3"/>
      <c r="W56" s="3"/>
      <c r="X56" s="3"/>
      <c r="Y56" s="3"/>
      <c r="Z56" s="3"/>
      <c r="AA56" s="3"/>
      <c r="AB56" s="3"/>
      <c r="AC56" s="3"/>
      <c r="AD56" s="3"/>
      <c r="AE56" s="34" t="s">
        <v>21</v>
      </c>
      <c r="AF56" s="34" t="s">
        <v>21</v>
      </c>
      <c r="AG56" s="34" t="s">
        <v>21</v>
      </c>
      <c r="AH56" s="34" t="s">
        <v>21</v>
      </c>
      <c r="AI56" s="34" t="s">
        <v>21</v>
      </c>
      <c r="AJ56" s="34" t="s">
        <v>21</v>
      </c>
      <c r="AK56" s="34" t="s">
        <v>21</v>
      </c>
      <c r="AL56" s="34" t="s">
        <v>21</v>
      </c>
      <c r="AM56" s="34" t="s">
        <v>21</v>
      </c>
      <c r="AN56" s="34" t="s">
        <v>21</v>
      </c>
      <c r="AO56" s="34" t="s">
        <v>21</v>
      </c>
      <c r="AP56" s="34" t="s">
        <v>21</v>
      </c>
      <c r="AQ56" s="34" t="s">
        <v>21</v>
      </c>
      <c r="AR56" s="34" t="s">
        <v>21</v>
      </c>
      <c r="AS56" s="34" t="s">
        <v>21</v>
      </c>
      <c r="AT56" s="34" t="s">
        <v>21</v>
      </c>
      <c r="AU56" s="34" t="s">
        <v>21</v>
      </c>
      <c r="AV56" s="34" t="s">
        <v>21</v>
      </c>
      <c r="AW56" s="4" t="s">
        <v>21</v>
      </c>
      <c r="AX56" s="4" t="s">
        <v>21</v>
      </c>
      <c r="AY56" s="4" t="s">
        <v>21</v>
      </c>
      <c r="AZ56" s="4" t="s">
        <v>21</v>
      </c>
      <c r="BA56" s="4" t="s">
        <v>21</v>
      </c>
      <c r="BB56" s="4" t="s">
        <v>21</v>
      </c>
      <c r="BC56" s="4" t="s">
        <v>21</v>
      </c>
      <c r="BD56" s="4" t="s">
        <v>21</v>
      </c>
      <c r="BE56" s="4" t="s">
        <v>21</v>
      </c>
      <c r="BF56" s="4" t="s">
        <v>21</v>
      </c>
      <c r="BG56" s="4" t="s">
        <v>21</v>
      </c>
      <c r="BH56" s="4" t="s">
        <v>21</v>
      </c>
      <c r="BI56" s="4"/>
      <c r="BJ56" s="3">
        <f t="shared" si="1"/>
        <v>35</v>
      </c>
      <c r="BK56" s="3" t="str">
        <f t="shared" si="3"/>
        <v xml:space="preserve"> </v>
      </c>
      <c r="BL56" s="3">
        <f t="shared" si="2"/>
        <v>35</v>
      </c>
    </row>
    <row r="57" spans="1:64" x14ac:dyDescent="0.25">
      <c r="A57" s="2"/>
      <c r="C57" s="14" t="s">
        <v>135</v>
      </c>
      <c r="E57" s="3"/>
      <c r="F57" s="3"/>
      <c r="G57" s="3"/>
      <c r="H57" s="3"/>
      <c r="I57" s="3"/>
      <c r="J57" s="3"/>
      <c r="K57" s="3"/>
      <c r="L57" s="3"/>
      <c r="M57" s="3"/>
      <c r="N57" s="3"/>
      <c r="O57" s="34" t="s">
        <v>21</v>
      </c>
      <c r="P57" s="3"/>
      <c r="Q57" s="3"/>
      <c r="R57" s="4"/>
      <c r="S57" s="3"/>
      <c r="T57" s="34" t="s">
        <v>21</v>
      </c>
      <c r="U57" s="34" t="s">
        <v>21</v>
      </c>
      <c r="V57" s="34" t="s">
        <v>21</v>
      </c>
      <c r="W57" s="34" t="s">
        <v>21</v>
      </c>
      <c r="X57" s="34" t="s">
        <v>21</v>
      </c>
      <c r="Y57" s="34" t="s">
        <v>21</v>
      </c>
      <c r="Z57" s="34" t="s">
        <v>21</v>
      </c>
      <c r="AA57" s="34" t="s">
        <v>21</v>
      </c>
      <c r="AB57" s="34" t="s">
        <v>21</v>
      </c>
      <c r="AC57" s="34" t="s">
        <v>21</v>
      </c>
      <c r="AD57" s="34" t="s">
        <v>21</v>
      </c>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f t="shared" si="1"/>
        <v>12</v>
      </c>
      <c r="BK57" s="3" t="str">
        <f t="shared" si="3"/>
        <v xml:space="preserve"> </v>
      </c>
      <c r="BL57" s="3">
        <f t="shared" si="2"/>
        <v>12</v>
      </c>
    </row>
    <row r="58" spans="1:64" x14ac:dyDescent="0.25">
      <c r="A58" s="2" t="s">
        <v>490</v>
      </c>
      <c r="B58">
        <v>1973</v>
      </c>
      <c r="C58" t="s">
        <v>33</v>
      </c>
      <c r="E58" s="3"/>
      <c r="F58" s="3"/>
      <c r="G58" s="3"/>
      <c r="H58" s="3"/>
      <c r="I58" s="34" t="s">
        <v>21</v>
      </c>
      <c r="J58" s="34" t="s">
        <v>21</v>
      </c>
      <c r="K58" s="34" t="s">
        <v>21</v>
      </c>
      <c r="L58" s="34" t="s">
        <v>21</v>
      </c>
      <c r="M58" s="34" t="s">
        <v>21</v>
      </c>
      <c r="N58" s="34" t="s">
        <v>21</v>
      </c>
      <c r="O58" s="34" t="s">
        <v>21</v>
      </c>
      <c r="P58" s="3"/>
      <c r="Q58" s="3"/>
      <c r="R58" s="3"/>
      <c r="S58" s="34" t="s">
        <v>21</v>
      </c>
      <c r="T58" s="34" t="s">
        <v>21</v>
      </c>
      <c r="U58" s="34" t="s">
        <v>21</v>
      </c>
      <c r="V58" s="34" t="s">
        <v>21</v>
      </c>
      <c r="W58" s="34" t="s">
        <v>21</v>
      </c>
      <c r="X58" s="34" t="s">
        <v>21</v>
      </c>
      <c r="Y58" s="34" t="s">
        <v>21</v>
      </c>
      <c r="Z58" s="34" t="s">
        <v>21</v>
      </c>
      <c r="AA58" s="34" t="s">
        <v>21</v>
      </c>
      <c r="AB58" s="34" t="s">
        <v>21</v>
      </c>
      <c r="AC58" s="34" t="s">
        <v>21</v>
      </c>
      <c r="AD58" s="34" t="s">
        <v>21</v>
      </c>
      <c r="AE58" s="34" t="s">
        <v>21</v>
      </c>
      <c r="AF58" s="34" t="s">
        <v>21</v>
      </c>
      <c r="AG58" s="34" t="s">
        <v>21</v>
      </c>
      <c r="AH58" s="34" t="s">
        <v>21</v>
      </c>
      <c r="AI58" s="34" t="s">
        <v>21</v>
      </c>
      <c r="AJ58" s="34" t="s">
        <v>21</v>
      </c>
      <c r="AK58" s="34" t="s">
        <v>21</v>
      </c>
      <c r="AL58" s="4" t="s">
        <v>21</v>
      </c>
      <c r="AM58" s="4" t="s">
        <v>21</v>
      </c>
      <c r="AN58" s="4" t="s">
        <v>21</v>
      </c>
      <c r="AO58" s="4" t="s">
        <v>21</v>
      </c>
      <c r="AP58" s="39" t="s">
        <v>21</v>
      </c>
      <c r="AQ58" s="39" t="s">
        <v>21</v>
      </c>
      <c r="AR58" s="39" t="s">
        <v>21</v>
      </c>
      <c r="AS58" s="39" t="s">
        <v>21</v>
      </c>
      <c r="AT58" s="39" t="s">
        <v>21</v>
      </c>
      <c r="AU58" s="39" t="s">
        <v>21</v>
      </c>
      <c r="AV58" s="39" t="s">
        <v>21</v>
      </c>
      <c r="AW58" s="39" t="s">
        <v>21</v>
      </c>
      <c r="AX58" s="39" t="s">
        <v>21</v>
      </c>
      <c r="AY58" s="39" t="s">
        <v>21</v>
      </c>
      <c r="AZ58" s="39" t="s">
        <v>21</v>
      </c>
      <c r="BA58" s="39" t="s">
        <v>21</v>
      </c>
      <c r="BB58" s="39" t="s">
        <v>21</v>
      </c>
      <c r="BC58" s="39" t="s">
        <v>21</v>
      </c>
      <c r="BD58" s="39" t="s">
        <v>21</v>
      </c>
      <c r="BE58" s="39" t="s">
        <v>21</v>
      </c>
      <c r="BF58" s="39" t="s">
        <v>21</v>
      </c>
      <c r="BG58" s="39" t="s">
        <v>21</v>
      </c>
      <c r="BH58" s="4" t="s">
        <v>21</v>
      </c>
      <c r="BI58" s="4"/>
      <c r="BJ58" s="3">
        <f t="shared" si="1"/>
        <v>49</v>
      </c>
      <c r="BK58" s="3" t="str">
        <f t="shared" si="3"/>
        <v xml:space="preserve"> </v>
      </c>
      <c r="BL58" s="3">
        <f t="shared" si="2"/>
        <v>49</v>
      </c>
    </row>
    <row r="59" spans="1:64" x14ac:dyDescent="0.25">
      <c r="A59" s="2" t="s">
        <v>510</v>
      </c>
      <c r="C59" t="s">
        <v>52</v>
      </c>
      <c r="E59" s="3"/>
      <c r="F59" s="3"/>
      <c r="G59" s="3"/>
      <c r="H59" s="3"/>
      <c r="I59" s="3"/>
      <c r="J59" s="3"/>
      <c r="K59" s="3"/>
      <c r="L59" s="34" t="s">
        <v>21</v>
      </c>
      <c r="M59" s="3"/>
      <c r="N59" s="3"/>
      <c r="O59" s="3"/>
      <c r="P59" s="3"/>
      <c r="Q59" s="3"/>
      <c r="R59" s="3"/>
      <c r="S59" s="3"/>
      <c r="T59" s="3"/>
      <c r="U59" s="3"/>
      <c r="V59" s="3"/>
      <c r="W59" s="3"/>
      <c r="X59" s="3"/>
      <c r="Y59" s="3"/>
      <c r="Z59" s="3"/>
      <c r="AA59" s="34" t="s">
        <v>21</v>
      </c>
      <c r="AB59" s="34" t="s">
        <v>21</v>
      </c>
      <c r="AC59" s="34" t="s">
        <v>21</v>
      </c>
      <c r="AD59" s="4"/>
      <c r="AE59" s="3"/>
      <c r="AF59" s="3"/>
      <c r="AG59" s="3" t="s">
        <v>361</v>
      </c>
      <c r="AH59" s="3"/>
      <c r="AI59" s="3" t="s">
        <v>361</v>
      </c>
      <c r="AJ59" s="3"/>
      <c r="AK59" s="3" t="s">
        <v>361</v>
      </c>
      <c r="AL59" s="3"/>
      <c r="AM59" s="3" t="s">
        <v>361</v>
      </c>
      <c r="AN59" s="3"/>
      <c r="AO59" s="3" t="s">
        <v>361</v>
      </c>
      <c r="AP59" s="3"/>
      <c r="AQ59" s="4" t="s">
        <v>21</v>
      </c>
      <c r="AR59" s="3"/>
      <c r="AS59" s="3"/>
      <c r="AT59" s="4" t="s">
        <v>21</v>
      </c>
      <c r="AU59" s="34" t="s">
        <v>21</v>
      </c>
      <c r="AV59" s="4"/>
      <c r="AW59" s="76" t="s">
        <v>362</v>
      </c>
      <c r="AX59" s="3"/>
      <c r="AY59" s="3" t="s">
        <v>361</v>
      </c>
      <c r="AZ59" s="3"/>
      <c r="BA59" s="3" t="s">
        <v>361</v>
      </c>
      <c r="BB59" s="3"/>
      <c r="BC59" s="76" t="s">
        <v>362</v>
      </c>
      <c r="BD59" s="3"/>
      <c r="BE59" s="76" t="s">
        <v>362</v>
      </c>
      <c r="BF59" s="3"/>
      <c r="BG59" s="4" t="s">
        <v>21</v>
      </c>
      <c r="BH59" s="4"/>
      <c r="BI59" s="4"/>
      <c r="BJ59" s="3">
        <f t="shared" si="1"/>
        <v>11</v>
      </c>
      <c r="BK59" s="3">
        <f t="shared" si="3"/>
        <v>7</v>
      </c>
      <c r="BL59" s="3">
        <f t="shared" si="2"/>
        <v>18</v>
      </c>
    </row>
    <row r="60" spans="1:64" x14ac:dyDescent="0.25">
      <c r="A60" s="2" t="s">
        <v>456</v>
      </c>
      <c r="B60">
        <v>1977</v>
      </c>
      <c r="C60" t="s">
        <v>35</v>
      </c>
      <c r="E60" s="3"/>
      <c r="F60" s="3"/>
      <c r="G60" s="3"/>
      <c r="H60" s="3"/>
      <c r="I60" s="3"/>
      <c r="J60" s="3"/>
      <c r="K60" s="3"/>
      <c r="L60" s="3"/>
      <c r="M60" s="34" t="s">
        <v>21</v>
      </c>
      <c r="N60" s="34" t="s">
        <v>21</v>
      </c>
      <c r="O60" s="34" t="s">
        <v>21</v>
      </c>
      <c r="P60" s="34" t="s">
        <v>21</v>
      </c>
      <c r="Q60" s="34" t="s">
        <v>21</v>
      </c>
      <c r="R60" s="34" t="s">
        <v>21</v>
      </c>
      <c r="S60" s="34" t="s">
        <v>21</v>
      </c>
      <c r="T60" s="34" t="s">
        <v>21</v>
      </c>
      <c r="U60" s="34" t="s">
        <v>21</v>
      </c>
      <c r="V60" s="34" t="s">
        <v>21</v>
      </c>
      <c r="W60" s="34" t="s">
        <v>21</v>
      </c>
      <c r="X60" s="34" t="s">
        <v>21</v>
      </c>
      <c r="Y60" s="34" t="s">
        <v>21</v>
      </c>
      <c r="Z60" s="34" t="s">
        <v>21</v>
      </c>
      <c r="AA60" s="34" t="s">
        <v>21</v>
      </c>
      <c r="AB60" s="34" t="s">
        <v>21</v>
      </c>
      <c r="AC60" s="34" t="s">
        <v>21</v>
      </c>
      <c r="AD60" s="34" t="s">
        <v>21</v>
      </c>
      <c r="AE60" s="34" t="s">
        <v>21</v>
      </c>
      <c r="AF60" s="34" t="s">
        <v>21</v>
      </c>
      <c r="AG60" s="34" t="s">
        <v>21</v>
      </c>
      <c r="AH60" s="34" t="s">
        <v>21</v>
      </c>
      <c r="AI60" s="34" t="s">
        <v>21</v>
      </c>
      <c r="AJ60" s="34" t="s">
        <v>21</v>
      </c>
      <c r="AK60" s="34" t="s">
        <v>21</v>
      </c>
      <c r="AL60" s="34" t="s">
        <v>21</v>
      </c>
      <c r="AM60" s="34" t="s">
        <v>21</v>
      </c>
      <c r="AN60" s="34" t="s">
        <v>21</v>
      </c>
      <c r="AO60" s="34" t="s">
        <v>21</v>
      </c>
      <c r="AP60" s="34" t="s">
        <v>21</v>
      </c>
      <c r="AQ60" s="3" t="s">
        <v>361</v>
      </c>
      <c r="AR60" s="34" t="s">
        <v>21</v>
      </c>
      <c r="AS60" s="34" t="s">
        <v>21</v>
      </c>
      <c r="AT60" s="34" t="s">
        <v>21</v>
      </c>
      <c r="AU60" s="34" t="s">
        <v>21</v>
      </c>
      <c r="AV60" s="34" t="s">
        <v>21</v>
      </c>
      <c r="AW60" s="34" t="s">
        <v>21</v>
      </c>
      <c r="AX60" s="34" t="s">
        <v>21</v>
      </c>
      <c r="AY60" s="34" t="s">
        <v>21</v>
      </c>
      <c r="AZ60" s="34" t="s">
        <v>21</v>
      </c>
      <c r="BA60" s="34" t="s">
        <v>21</v>
      </c>
      <c r="BB60" s="34" t="s">
        <v>21</v>
      </c>
      <c r="BC60" s="34" t="s">
        <v>21</v>
      </c>
      <c r="BD60" s="4" t="s">
        <v>21</v>
      </c>
      <c r="BE60" s="4" t="s">
        <v>21</v>
      </c>
      <c r="BF60" s="4" t="s">
        <v>21</v>
      </c>
      <c r="BG60" s="4" t="s">
        <v>21</v>
      </c>
      <c r="BH60" s="4" t="s">
        <v>21</v>
      </c>
      <c r="BI60" s="4"/>
      <c r="BJ60" s="3">
        <f t="shared" si="1"/>
        <v>47</v>
      </c>
      <c r="BK60" s="3">
        <f t="shared" si="3"/>
        <v>1</v>
      </c>
      <c r="BL60" s="3">
        <f t="shared" si="2"/>
        <v>48</v>
      </c>
    </row>
    <row r="61" spans="1:64" x14ac:dyDescent="0.25">
      <c r="A61" s="2" t="s">
        <v>456</v>
      </c>
      <c r="C61" t="s">
        <v>36</v>
      </c>
      <c r="E61" s="3"/>
      <c r="F61" s="3"/>
      <c r="G61" s="3"/>
      <c r="H61" s="3"/>
      <c r="I61" s="3"/>
      <c r="J61" s="3"/>
      <c r="K61" s="3"/>
      <c r="L61" s="3"/>
      <c r="M61" s="34" t="s">
        <v>21</v>
      </c>
      <c r="N61" s="34" t="s">
        <v>21</v>
      </c>
      <c r="O61" s="34" t="s">
        <v>21</v>
      </c>
      <c r="P61" s="3"/>
      <c r="Q61" s="3"/>
      <c r="R61" s="3"/>
      <c r="S61" s="3"/>
      <c r="T61" s="3"/>
      <c r="U61" s="4"/>
      <c r="V61" s="3"/>
      <c r="W61" s="34" t="s">
        <v>21</v>
      </c>
      <c r="X61" s="34" t="s">
        <v>21</v>
      </c>
      <c r="Y61" s="34" t="s">
        <v>21</v>
      </c>
      <c r="Z61" s="34" t="s">
        <v>21</v>
      </c>
      <c r="AA61" s="34" t="s">
        <v>21</v>
      </c>
      <c r="AB61" s="34" t="s">
        <v>21</v>
      </c>
      <c r="AC61" s="34" t="s">
        <v>21</v>
      </c>
      <c r="AD61" s="34" t="s">
        <v>21</v>
      </c>
      <c r="AE61" s="34" t="s">
        <v>21</v>
      </c>
      <c r="AF61" s="34" t="s">
        <v>21</v>
      </c>
      <c r="AG61" s="34" t="s">
        <v>21</v>
      </c>
      <c r="AH61" s="34" t="s">
        <v>21</v>
      </c>
      <c r="AI61" s="34" t="s">
        <v>21</v>
      </c>
      <c r="AJ61" s="34" t="s">
        <v>21</v>
      </c>
      <c r="AK61" s="34" t="s">
        <v>21</v>
      </c>
      <c r="AL61" s="34" t="s">
        <v>21</v>
      </c>
      <c r="AM61" s="34" t="s">
        <v>21</v>
      </c>
      <c r="AN61" s="4" t="s">
        <v>21</v>
      </c>
      <c r="AO61" s="4" t="s">
        <v>21</v>
      </c>
      <c r="AP61" s="4" t="s">
        <v>21</v>
      </c>
      <c r="AQ61" s="4" t="s">
        <v>21</v>
      </c>
      <c r="AR61" s="4" t="s">
        <v>21</v>
      </c>
      <c r="AS61" s="4" t="s">
        <v>21</v>
      </c>
      <c r="AT61" s="4" t="s">
        <v>21</v>
      </c>
      <c r="AU61" s="4" t="s">
        <v>21</v>
      </c>
      <c r="AV61" s="4" t="s">
        <v>21</v>
      </c>
      <c r="AW61" s="4" t="s">
        <v>21</v>
      </c>
      <c r="AX61" s="4" t="s">
        <v>21</v>
      </c>
      <c r="AY61" s="34" t="s">
        <v>21</v>
      </c>
      <c r="AZ61" s="34" t="s">
        <v>21</v>
      </c>
      <c r="BA61" s="4" t="s">
        <v>21</v>
      </c>
      <c r="BB61" s="4" t="s">
        <v>21</v>
      </c>
      <c r="BC61" s="4" t="s">
        <v>21</v>
      </c>
      <c r="BD61" s="4" t="s">
        <v>21</v>
      </c>
      <c r="BE61" s="4" t="s">
        <v>21</v>
      </c>
      <c r="BF61" s="4" t="s">
        <v>21</v>
      </c>
      <c r="BG61" s="4" t="s">
        <v>21</v>
      </c>
      <c r="BH61" s="4" t="s">
        <v>21</v>
      </c>
      <c r="BI61" s="4"/>
      <c r="BJ61" s="3">
        <f t="shared" si="1"/>
        <v>41</v>
      </c>
      <c r="BK61" s="3" t="str">
        <f t="shared" si="3"/>
        <v xml:space="preserve"> </v>
      </c>
      <c r="BL61" s="3">
        <f t="shared" si="2"/>
        <v>41</v>
      </c>
    </row>
    <row r="62" spans="1:64" x14ac:dyDescent="0.25">
      <c r="A62" s="2" t="s">
        <v>451</v>
      </c>
      <c r="B62">
        <v>1981</v>
      </c>
      <c r="C62" t="s">
        <v>42</v>
      </c>
      <c r="E62" s="3"/>
      <c r="F62" s="3"/>
      <c r="G62" s="3"/>
      <c r="H62" s="3"/>
      <c r="I62" s="3"/>
      <c r="J62" s="3"/>
      <c r="K62" s="3"/>
      <c r="L62" s="3"/>
      <c r="M62" s="3"/>
      <c r="N62" s="3"/>
      <c r="O62" s="3"/>
      <c r="P62" s="3"/>
      <c r="Q62" s="34" t="s">
        <v>21</v>
      </c>
      <c r="R62" s="3"/>
      <c r="S62" s="4"/>
      <c r="T62" s="3"/>
      <c r="U62" s="4"/>
      <c r="V62" s="34" t="s">
        <v>21</v>
      </c>
      <c r="W62" s="34" t="s">
        <v>21</v>
      </c>
      <c r="X62" s="34" t="s">
        <v>21</v>
      </c>
      <c r="Y62" s="34" t="s">
        <v>21</v>
      </c>
      <c r="Z62" s="34" t="s">
        <v>21</v>
      </c>
      <c r="AA62" s="34" t="s">
        <v>21</v>
      </c>
      <c r="AB62" s="34" t="s">
        <v>21</v>
      </c>
      <c r="AC62" s="34" t="s">
        <v>21</v>
      </c>
      <c r="AD62" s="34" t="s">
        <v>21</v>
      </c>
      <c r="AE62" s="34" t="s">
        <v>21</v>
      </c>
      <c r="AF62" s="34" t="s">
        <v>21</v>
      </c>
      <c r="AG62" s="34" t="s">
        <v>21</v>
      </c>
      <c r="AH62" s="34" t="s">
        <v>21</v>
      </c>
      <c r="AI62" s="34" t="s">
        <v>21</v>
      </c>
      <c r="AJ62" s="34" t="s">
        <v>21</v>
      </c>
      <c r="AK62" s="34" t="s">
        <v>21</v>
      </c>
      <c r="AL62" s="34" t="s">
        <v>21</v>
      </c>
      <c r="AM62" s="34" t="s">
        <v>21</v>
      </c>
      <c r="AN62" s="34" t="s">
        <v>21</v>
      </c>
      <c r="AO62" s="34" t="s">
        <v>21</v>
      </c>
      <c r="AP62" s="34" t="s">
        <v>21</v>
      </c>
      <c r="AQ62" s="3" t="s">
        <v>362</v>
      </c>
      <c r="AR62" s="34" t="s">
        <v>21</v>
      </c>
      <c r="AS62" s="34" t="s">
        <v>21</v>
      </c>
      <c r="AT62" s="34" t="s">
        <v>21</v>
      </c>
      <c r="AU62" s="34" t="s">
        <v>21</v>
      </c>
      <c r="AV62" s="34" t="s">
        <v>21</v>
      </c>
      <c r="AW62" s="34" t="s">
        <v>21</v>
      </c>
      <c r="AX62" s="4" t="s">
        <v>21</v>
      </c>
      <c r="AY62" s="4" t="s">
        <v>21</v>
      </c>
      <c r="AZ62" s="4" t="s">
        <v>21</v>
      </c>
      <c r="BA62" s="76" t="s">
        <v>362</v>
      </c>
      <c r="BB62" s="34" t="s">
        <v>21</v>
      </c>
      <c r="BC62" s="4" t="s">
        <v>21</v>
      </c>
      <c r="BD62" s="4" t="s">
        <v>21</v>
      </c>
      <c r="BE62" s="4" t="s">
        <v>21</v>
      </c>
      <c r="BF62" s="4" t="s">
        <v>21</v>
      </c>
      <c r="BG62" s="4"/>
      <c r="BH62" s="4" t="s">
        <v>21</v>
      </c>
      <c r="BI62" s="4"/>
      <c r="BJ62" s="3">
        <f t="shared" si="1"/>
        <v>39</v>
      </c>
      <c r="BK62" s="3" t="str">
        <f t="shared" si="3"/>
        <v xml:space="preserve"> </v>
      </c>
      <c r="BL62" s="3">
        <f t="shared" si="2"/>
        <v>39</v>
      </c>
    </row>
    <row r="63" spans="1:64" x14ac:dyDescent="0.25">
      <c r="A63" s="2" t="s">
        <v>451</v>
      </c>
      <c r="C63" s="37" t="s">
        <v>369</v>
      </c>
      <c r="D63" s="37"/>
      <c r="E63" s="38"/>
      <c r="F63" s="38"/>
      <c r="G63" s="38"/>
      <c r="H63" s="38"/>
      <c r="I63" s="38"/>
      <c r="J63" s="38"/>
      <c r="K63" s="38"/>
      <c r="L63" s="38"/>
      <c r="M63" s="38"/>
      <c r="N63" s="38"/>
      <c r="O63" s="38"/>
      <c r="P63" s="38"/>
      <c r="Q63" s="40" t="s">
        <v>21</v>
      </c>
      <c r="R63" s="40" t="s">
        <v>21</v>
      </c>
      <c r="S63" s="40" t="s">
        <v>21</v>
      </c>
      <c r="T63" s="40" t="s">
        <v>21</v>
      </c>
      <c r="U63" s="40" t="s">
        <v>21</v>
      </c>
      <c r="V63" s="40" t="s">
        <v>21</v>
      </c>
      <c r="W63" s="40" t="s">
        <v>21</v>
      </c>
      <c r="X63" s="40" t="s">
        <v>21</v>
      </c>
      <c r="Y63" s="40" t="s">
        <v>21</v>
      </c>
      <c r="Z63" s="40" t="s">
        <v>21</v>
      </c>
      <c r="AA63" s="40" t="s">
        <v>21</v>
      </c>
      <c r="AB63" s="40" t="s">
        <v>21</v>
      </c>
      <c r="AC63" s="40" t="s">
        <v>21</v>
      </c>
      <c r="AD63" s="40" t="s">
        <v>21</v>
      </c>
      <c r="AE63" s="40" t="s">
        <v>21</v>
      </c>
      <c r="AF63" s="40" t="s">
        <v>21</v>
      </c>
      <c r="AG63" s="40" t="s">
        <v>21</v>
      </c>
      <c r="AH63" s="40" t="s">
        <v>21</v>
      </c>
      <c r="AI63" s="40" t="s">
        <v>21</v>
      </c>
      <c r="AJ63" s="40" t="s">
        <v>21</v>
      </c>
      <c r="AK63" s="40" t="s">
        <v>21</v>
      </c>
      <c r="AL63" s="40" t="s">
        <v>21</v>
      </c>
      <c r="AM63" s="40" t="s">
        <v>21</v>
      </c>
      <c r="AN63" s="40" t="s">
        <v>21</v>
      </c>
      <c r="AO63" s="40" t="s">
        <v>21</v>
      </c>
      <c r="AP63" s="40" t="s">
        <v>21</v>
      </c>
      <c r="AQ63" s="38" t="s">
        <v>362</v>
      </c>
      <c r="AR63" s="40" t="s">
        <v>21</v>
      </c>
      <c r="AS63" s="40" t="s">
        <v>21</v>
      </c>
      <c r="AT63" s="40" t="s">
        <v>21</v>
      </c>
      <c r="AU63" s="40" t="s">
        <v>21</v>
      </c>
      <c r="AV63" s="40" t="s">
        <v>21</v>
      </c>
      <c r="AW63" s="38"/>
      <c r="AX63" s="87" t="s">
        <v>362</v>
      </c>
      <c r="AY63" s="87" t="s">
        <v>362</v>
      </c>
      <c r="AZ63" s="87" t="s">
        <v>362</v>
      </c>
      <c r="BA63" s="38"/>
      <c r="BB63" s="38"/>
      <c r="BC63" s="38"/>
      <c r="BD63" s="38"/>
      <c r="BE63" s="38"/>
      <c r="BF63" s="38"/>
      <c r="BG63" s="38"/>
      <c r="BH63" s="3"/>
      <c r="BI63" s="3"/>
      <c r="BJ63" s="3">
        <f t="shared" si="1"/>
        <v>35</v>
      </c>
      <c r="BK63" s="3" t="str">
        <f t="shared" si="3"/>
        <v xml:space="preserve"> </v>
      </c>
      <c r="BL63" s="3">
        <f t="shared" si="2"/>
        <v>35</v>
      </c>
    </row>
    <row r="64" spans="1:64" x14ac:dyDescent="0.25">
      <c r="A64" s="2" t="s">
        <v>486</v>
      </c>
      <c r="B64">
        <v>1982</v>
      </c>
      <c r="C64" t="s">
        <v>38</v>
      </c>
      <c r="E64" s="3"/>
      <c r="F64" s="3"/>
      <c r="G64" s="3"/>
      <c r="H64" s="3"/>
      <c r="I64" s="3"/>
      <c r="J64" s="3"/>
      <c r="K64" s="3"/>
      <c r="L64" s="3"/>
      <c r="M64" s="3"/>
      <c r="N64" s="3"/>
      <c r="O64" s="3"/>
      <c r="P64" s="3"/>
      <c r="Q64" s="3"/>
      <c r="R64" s="34" t="s">
        <v>21</v>
      </c>
      <c r="S64" s="34" t="s">
        <v>21</v>
      </c>
      <c r="T64" s="34" t="s">
        <v>21</v>
      </c>
      <c r="U64" s="34" t="s">
        <v>21</v>
      </c>
      <c r="V64" s="34" t="s">
        <v>21</v>
      </c>
      <c r="W64" s="34" t="s">
        <v>21</v>
      </c>
      <c r="X64" s="34" t="s">
        <v>21</v>
      </c>
      <c r="Y64" s="34" t="s">
        <v>21</v>
      </c>
      <c r="Z64" s="34" t="s">
        <v>21</v>
      </c>
      <c r="AA64" s="34" t="s">
        <v>21</v>
      </c>
      <c r="AB64" s="34" t="s">
        <v>21</v>
      </c>
      <c r="AC64" s="34" t="s">
        <v>21</v>
      </c>
      <c r="AD64" s="34" t="s">
        <v>21</v>
      </c>
      <c r="AE64" s="34" t="s">
        <v>21</v>
      </c>
      <c r="AF64" s="34" t="s">
        <v>21</v>
      </c>
      <c r="AG64" s="34" t="s">
        <v>21</v>
      </c>
      <c r="AH64" s="34" t="s">
        <v>21</v>
      </c>
      <c r="AI64" s="34" t="s">
        <v>21</v>
      </c>
      <c r="AJ64" s="34" t="s">
        <v>21</v>
      </c>
      <c r="AK64" s="34" t="s">
        <v>21</v>
      </c>
      <c r="AL64" s="34" t="s">
        <v>21</v>
      </c>
      <c r="AM64" s="34" t="s">
        <v>21</v>
      </c>
      <c r="AN64" s="34" t="s">
        <v>21</v>
      </c>
      <c r="AO64" s="34" t="s">
        <v>21</v>
      </c>
      <c r="AP64" s="34" t="s">
        <v>21</v>
      </c>
      <c r="AQ64" s="34" t="s">
        <v>21</v>
      </c>
      <c r="AR64" s="34" t="s">
        <v>21</v>
      </c>
      <c r="AS64" s="34" t="s">
        <v>21</v>
      </c>
      <c r="AT64" s="34" t="s">
        <v>21</v>
      </c>
      <c r="AU64" s="34" t="s">
        <v>21</v>
      </c>
      <c r="AV64" s="34" t="s">
        <v>21</v>
      </c>
      <c r="AW64" s="34" t="s">
        <v>21</v>
      </c>
      <c r="AX64" s="34" t="s">
        <v>21</v>
      </c>
      <c r="AY64" s="34" t="s">
        <v>21</v>
      </c>
      <c r="AZ64" s="34" t="s">
        <v>21</v>
      </c>
      <c r="BA64" s="34" t="s">
        <v>21</v>
      </c>
      <c r="BB64" s="34" t="s">
        <v>21</v>
      </c>
      <c r="BC64" s="34" t="s">
        <v>21</v>
      </c>
      <c r="BD64" s="4" t="s">
        <v>21</v>
      </c>
      <c r="BE64" s="4" t="s">
        <v>21</v>
      </c>
      <c r="BF64" s="4" t="s">
        <v>21</v>
      </c>
      <c r="BG64" s="4" t="s">
        <v>21</v>
      </c>
      <c r="BH64" s="4" t="s">
        <v>21</v>
      </c>
      <c r="BI64" s="4"/>
      <c r="BJ64" s="3">
        <f t="shared" si="1"/>
        <v>43</v>
      </c>
      <c r="BK64" s="3" t="str">
        <f t="shared" si="3"/>
        <v xml:space="preserve"> </v>
      </c>
      <c r="BL64" s="3">
        <f t="shared" si="2"/>
        <v>43</v>
      </c>
    </row>
    <row r="65" spans="1:64" x14ac:dyDescent="0.25">
      <c r="A65" s="2" t="s">
        <v>459</v>
      </c>
      <c r="B65">
        <v>1983</v>
      </c>
      <c r="C65" t="s">
        <v>40</v>
      </c>
      <c r="E65" s="3"/>
      <c r="F65" s="3"/>
      <c r="G65" s="3"/>
      <c r="H65" s="3"/>
      <c r="I65" s="3"/>
      <c r="J65" s="3"/>
      <c r="K65" s="3"/>
      <c r="L65" s="3"/>
      <c r="M65" s="3"/>
      <c r="N65" s="3"/>
      <c r="O65" s="3"/>
      <c r="P65" s="3"/>
      <c r="Q65" s="3"/>
      <c r="R65" s="3"/>
      <c r="S65" s="34" t="s">
        <v>21</v>
      </c>
      <c r="T65" s="34" t="s">
        <v>21</v>
      </c>
      <c r="U65" s="34" t="s">
        <v>21</v>
      </c>
      <c r="V65" s="34" t="s">
        <v>21</v>
      </c>
      <c r="W65" s="34" t="s">
        <v>21</v>
      </c>
      <c r="X65" s="34" t="s">
        <v>21</v>
      </c>
      <c r="Y65" s="34" t="s">
        <v>21</v>
      </c>
      <c r="Z65" s="34" t="s">
        <v>21</v>
      </c>
      <c r="AA65" s="34" t="s">
        <v>21</v>
      </c>
      <c r="AB65" s="34" t="s">
        <v>21</v>
      </c>
      <c r="AC65" s="34" t="s">
        <v>21</v>
      </c>
      <c r="AD65" s="34" t="s">
        <v>21</v>
      </c>
      <c r="AE65" s="34" t="s">
        <v>21</v>
      </c>
      <c r="AF65" s="34" t="s">
        <v>21</v>
      </c>
      <c r="AG65" s="34" t="s">
        <v>21</v>
      </c>
      <c r="AH65" s="4"/>
      <c r="AI65" s="34" t="s">
        <v>21</v>
      </c>
      <c r="AJ65" s="34" t="s">
        <v>21</v>
      </c>
      <c r="AK65" s="34" t="s">
        <v>21</v>
      </c>
      <c r="AL65" s="34" t="s">
        <v>21</v>
      </c>
      <c r="AM65" s="34" t="s">
        <v>21</v>
      </c>
      <c r="AN65" s="34" t="s">
        <v>21</v>
      </c>
      <c r="AO65" s="34" t="s">
        <v>21</v>
      </c>
      <c r="AP65" s="4"/>
      <c r="AQ65" s="3" t="s">
        <v>378</v>
      </c>
      <c r="AR65" s="34" t="s">
        <v>21</v>
      </c>
      <c r="AS65" s="34" t="s">
        <v>21</v>
      </c>
      <c r="AT65" s="34" t="s">
        <v>21</v>
      </c>
      <c r="AU65" s="34" t="s">
        <v>21</v>
      </c>
      <c r="AV65" s="34" t="s">
        <v>21</v>
      </c>
      <c r="AW65" s="34" t="s">
        <v>21</v>
      </c>
      <c r="AX65" s="34" t="s">
        <v>21</v>
      </c>
      <c r="AY65" s="34" t="s">
        <v>21</v>
      </c>
      <c r="AZ65" s="34" t="s">
        <v>21</v>
      </c>
      <c r="BA65" s="3"/>
      <c r="BB65" s="3"/>
      <c r="BC65" s="3"/>
      <c r="BD65" s="3"/>
      <c r="BE65" s="3"/>
      <c r="BF65" s="3"/>
      <c r="BG65" s="3"/>
      <c r="BH65" s="3"/>
      <c r="BI65" s="3"/>
      <c r="BJ65" s="3">
        <f t="shared" si="1"/>
        <v>31</v>
      </c>
      <c r="BK65" s="3" t="str">
        <f t="shared" si="3"/>
        <v xml:space="preserve"> </v>
      </c>
      <c r="BL65" s="3">
        <f t="shared" si="2"/>
        <v>31</v>
      </c>
    </row>
    <row r="66" spans="1:64" x14ac:dyDescent="0.25">
      <c r="A66" s="2" t="s">
        <v>491</v>
      </c>
      <c r="B66">
        <v>1986</v>
      </c>
      <c r="C66" s="16" t="s">
        <v>41</v>
      </c>
      <c r="E66" s="3"/>
      <c r="F66" s="3"/>
      <c r="G66" s="3"/>
      <c r="H66" s="3"/>
      <c r="I66" s="3"/>
      <c r="J66" s="3"/>
      <c r="K66" s="3"/>
      <c r="L66" s="3"/>
      <c r="M66" s="3"/>
      <c r="N66" s="3"/>
      <c r="O66" s="3"/>
      <c r="P66" s="3"/>
      <c r="Q66" s="3"/>
      <c r="R66" s="3"/>
      <c r="S66" s="4"/>
      <c r="T66" s="3"/>
      <c r="U66" s="4"/>
      <c r="V66" s="34" t="s">
        <v>21</v>
      </c>
      <c r="W66" s="34" t="s">
        <v>21</v>
      </c>
      <c r="X66" s="34" t="s">
        <v>21</v>
      </c>
      <c r="Y66" s="34" t="s">
        <v>21</v>
      </c>
      <c r="Z66" s="34" t="s">
        <v>21</v>
      </c>
      <c r="AA66" s="34" t="s">
        <v>21</v>
      </c>
      <c r="AB66" s="34" t="s">
        <v>21</v>
      </c>
      <c r="AC66" s="34" t="s">
        <v>21</v>
      </c>
      <c r="AD66" s="34" t="s">
        <v>21</v>
      </c>
      <c r="AE66" s="34" t="s">
        <v>21</v>
      </c>
      <c r="AF66" s="34" t="s">
        <v>21</v>
      </c>
      <c r="AG66" s="34" t="s">
        <v>21</v>
      </c>
      <c r="AH66" s="34" t="s">
        <v>21</v>
      </c>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f t="shared" si="1"/>
        <v>13</v>
      </c>
      <c r="BK66" s="3" t="str">
        <f t="shared" si="3"/>
        <v xml:space="preserve"> </v>
      </c>
      <c r="BL66" s="3">
        <f t="shared" si="2"/>
        <v>13</v>
      </c>
    </row>
    <row r="67" spans="1:64" x14ac:dyDescent="0.25">
      <c r="A67" s="2"/>
      <c r="C67" s="16" t="s">
        <v>142</v>
      </c>
      <c r="E67" s="3"/>
      <c r="F67" s="3"/>
      <c r="G67" s="3"/>
      <c r="H67" s="3"/>
      <c r="I67" s="3"/>
      <c r="J67" s="3"/>
      <c r="K67" s="3"/>
      <c r="L67" s="3"/>
      <c r="M67" s="3"/>
      <c r="N67" s="3"/>
      <c r="O67" s="3"/>
      <c r="P67" s="3"/>
      <c r="Q67" s="3"/>
      <c r="R67" s="3"/>
      <c r="S67" s="3"/>
      <c r="T67" s="3"/>
      <c r="U67" s="3"/>
      <c r="V67" s="3"/>
      <c r="W67" s="3"/>
      <c r="X67" s="3"/>
      <c r="Y67" s="3"/>
      <c r="Z67" s="3"/>
      <c r="AA67" s="3"/>
      <c r="AB67" s="3"/>
      <c r="AC67" s="3"/>
      <c r="AD67" s="3"/>
      <c r="AE67" s="4"/>
      <c r="AF67" s="4"/>
      <c r="AG67" s="4"/>
      <c r="AH67" s="4"/>
      <c r="AI67" s="34" t="s">
        <v>21</v>
      </c>
      <c r="AJ67" s="34" t="s">
        <v>21</v>
      </c>
      <c r="AK67" s="34" t="s">
        <v>21</v>
      </c>
      <c r="AL67" s="34" t="s">
        <v>21</v>
      </c>
      <c r="AM67" s="34" t="s">
        <v>21</v>
      </c>
      <c r="AN67" s="34" t="s">
        <v>21</v>
      </c>
      <c r="AO67" s="34" t="s">
        <v>21</v>
      </c>
      <c r="AP67" s="34" t="s">
        <v>21</v>
      </c>
      <c r="AQ67" s="34" t="s">
        <v>21</v>
      </c>
      <c r="AR67" s="34" t="s">
        <v>21</v>
      </c>
      <c r="AS67" s="4"/>
      <c r="AT67" s="34" t="s">
        <v>21</v>
      </c>
      <c r="AU67" s="34" t="s">
        <v>21</v>
      </c>
      <c r="AV67" s="34" t="s">
        <v>21</v>
      </c>
      <c r="AW67" s="4" t="s">
        <v>21</v>
      </c>
      <c r="AX67" s="4" t="s">
        <v>21</v>
      </c>
      <c r="AY67" s="4" t="s">
        <v>21</v>
      </c>
      <c r="AZ67" s="4" t="s">
        <v>21</v>
      </c>
      <c r="BA67" s="34" t="s">
        <v>21</v>
      </c>
      <c r="BB67" s="34" t="s">
        <v>21</v>
      </c>
      <c r="BC67" s="4" t="s">
        <v>21</v>
      </c>
      <c r="BD67" s="4" t="s">
        <v>21</v>
      </c>
      <c r="BE67" s="4" t="s">
        <v>21</v>
      </c>
      <c r="BF67" s="4" t="s">
        <v>21</v>
      </c>
      <c r="BG67" s="4" t="s">
        <v>21</v>
      </c>
      <c r="BH67" s="4" t="s">
        <v>21</v>
      </c>
      <c r="BI67" s="4"/>
      <c r="BJ67" s="3">
        <f t="shared" si="1"/>
        <v>25</v>
      </c>
      <c r="BK67" s="3" t="str">
        <f t="shared" si="3"/>
        <v xml:space="preserve"> </v>
      </c>
      <c r="BL67" s="3">
        <f t="shared" si="2"/>
        <v>25</v>
      </c>
    </row>
    <row r="68" spans="1:64" x14ac:dyDescent="0.25">
      <c r="A68" s="2" t="s">
        <v>475</v>
      </c>
      <c r="C68" s="16" t="s">
        <v>43</v>
      </c>
      <c r="E68" s="3"/>
      <c r="F68" s="3"/>
      <c r="G68" s="3"/>
      <c r="H68" s="3"/>
      <c r="I68" s="3"/>
      <c r="J68" s="3"/>
      <c r="K68" s="3"/>
      <c r="L68" s="3"/>
      <c r="M68" s="3"/>
      <c r="N68" s="3"/>
      <c r="O68" s="3"/>
      <c r="P68" s="3"/>
      <c r="Q68" s="3"/>
      <c r="R68" s="3"/>
      <c r="S68" s="4"/>
      <c r="T68" s="3"/>
      <c r="U68" s="4"/>
      <c r="V68" s="34" t="s">
        <v>21</v>
      </c>
      <c r="W68" s="34" t="s">
        <v>21</v>
      </c>
      <c r="X68" s="34" t="s">
        <v>21</v>
      </c>
      <c r="Y68" s="4"/>
      <c r="Z68" s="4"/>
      <c r="AA68" s="34" t="s">
        <v>21</v>
      </c>
      <c r="AB68" s="34" t="s">
        <v>21</v>
      </c>
      <c r="AC68" s="34" t="s">
        <v>21</v>
      </c>
      <c r="AD68" s="34" t="s">
        <v>21</v>
      </c>
      <c r="AE68" s="34" t="s">
        <v>21</v>
      </c>
      <c r="AF68" s="34" t="s">
        <v>21</v>
      </c>
      <c r="AG68" s="34" t="s">
        <v>21</v>
      </c>
      <c r="AH68" s="4"/>
      <c r="AI68" s="34" t="s">
        <v>21</v>
      </c>
      <c r="AJ68" s="4"/>
      <c r="AK68" s="34" t="s">
        <v>21</v>
      </c>
      <c r="AL68" s="34" t="s">
        <v>21</v>
      </c>
      <c r="AM68" s="34" t="s">
        <v>21</v>
      </c>
      <c r="AN68" s="34" t="s">
        <v>21</v>
      </c>
      <c r="AO68" s="3"/>
      <c r="AP68" s="3"/>
      <c r="AQ68" s="3"/>
      <c r="AR68" s="3"/>
      <c r="AS68" s="3"/>
      <c r="AT68" s="3"/>
      <c r="AU68" s="3"/>
      <c r="AV68" s="3"/>
      <c r="AW68" s="3"/>
      <c r="AX68" s="3"/>
      <c r="AY68" s="3"/>
      <c r="AZ68" s="3"/>
      <c r="BA68" s="3"/>
      <c r="BB68" s="3"/>
      <c r="BC68" s="3"/>
      <c r="BD68" s="3"/>
      <c r="BE68" s="3"/>
      <c r="BF68" s="3"/>
      <c r="BG68" s="4" t="s">
        <v>21</v>
      </c>
      <c r="BH68" s="4" t="s">
        <v>21</v>
      </c>
      <c r="BI68" s="3"/>
      <c r="BJ68" s="3">
        <f t="shared" si="1"/>
        <v>17</v>
      </c>
      <c r="BK68" s="3" t="str">
        <f t="shared" si="3"/>
        <v xml:space="preserve"> </v>
      </c>
      <c r="BL68" s="3">
        <f t="shared" si="2"/>
        <v>17</v>
      </c>
    </row>
    <row r="69" spans="1:64" x14ac:dyDescent="0.25">
      <c r="A69" s="2"/>
      <c r="C69" s="16" t="s">
        <v>143</v>
      </c>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4"/>
      <c r="AJ69" s="3"/>
      <c r="AK69" s="34" t="s">
        <v>21</v>
      </c>
      <c r="AL69" s="34" t="s">
        <v>21</v>
      </c>
      <c r="AM69" s="34" t="s">
        <v>21</v>
      </c>
      <c r="AN69" s="34" t="s">
        <v>21</v>
      </c>
      <c r="AO69" s="3"/>
      <c r="AP69" s="3"/>
      <c r="AQ69" s="3"/>
      <c r="AR69" s="3"/>
      <c r="AS69" s="3"/>
      <c r="AT69" s="3"/>
      <c r="AW69" s="3"/>
      <c r="AX69" s="3"/>
      <c r="AY69" s="3"/>
      <c r="AZ69" s="3"/>
      <c r="BA69" s="3"/>
      <c r="BB69" s="3"/>
      <c r="BC69" s="3"/>
      <c r="BD69" s="3"/>
      <c r="BE69" s="3"/>
      <c r="BF69" s="3"/>
      <c r="BG69" s="3"/>
      <c r="BH69" s="3"/>
      <c r="BI69" s="3"/>
      <c r="BJ69" s="3">
        <f t="shared" si="1"/>
        <v>4</v>
      </c>
      <c r="BK69" s="3" t="str">
        <f t="shared" si="3"/>
        <v xml:space="preserve"> </v>
      </c>
      <c r="BL69" s="3">
        <f t="shared" si="2"/>
        <v>4</v>
      </c>
    </row>
    <row r="70" spans="1:64" x14ac:dyDescent="0.25">
      <c r="A70" s="2"/>
      <c r="C70" s="116" t="s">
        <v>556</v>
      </c>
      <c r="D70" s="97"/>
      <c r="E70" s="94"/>
      <c r="F70" s="94"/>
      <c r="G70" s="94"/>
      <c r="H70" s="94"/>
      <c r="I70" s="94"/>
      <c r="J70" s="94"/>
      <c r="K70" s="94"/>
      <c r="L70" s="94"/>
      <c r="M70" s="94"/>
      <c r="N70" s="94"/>
      <c r="O70" s="94"/>
      <c r="P70" s="94"/>
      <c r="Q70" s="94"/>
      <c r="R70" s="94"/>
      <c r="S70" s="94"/>
      <c r="T70" s="94"/>
      <c r="U70" s="94"/>
      <c r="V70" s="94"/>
      <c r="W70" s="94"/>
      <c r="X70" s="94"/>
      <c r="Y70" s="94"/>
      <c r="Z70" s="94"/>
      <c r="AA70" s="94"/>
      <c r="AB70" s="94"/>
      <c r="AC70" s="94"/>
      <c r="AD70" s="94"/>
      <c r="AE70" s="94"/>
      <c r="AF70" s="117"/>
      <c r="AG70" s="117"/>
      <c r="AH70" s="117"/>
      <c r="AI70" s="94"/>
      <c r="AJ70" s="94"/>
      <c r="AK70" s="94"/>
      <c r="AL70" s="94"/>
      <c r="AM70" s="94"/>
      <c r="AN70" s="94"/>
      <c r="AO70" s="118" t="s">
        <v>21</v>
      </c>
      <c r="AP70" s="118" t="s">
        <v>21</v>
      </c>
      <c r="AQ70" s="94" t="s">
        <v>362</v>
      </c>
      <c r="AR70" s="118" t="s">
        <v>21</v>
      </c>
      <c r="AS70" s="118" t="s">
        <v>21</v>
      </c>
      <c r="AT70" s="118" t="s">
        <v>21</v>
      </c>
      <c r="AU70" s="118" t="s">
        <v>21</v>
      </c>
      <c r="AV70" s="118" t="s">
        <v>21</v>
      </c>
      <c r="AW70" s="118" t="s">
        <v>21</v>
      </c>
      <c r="AX70" s="118" t="s">
        <v>21</v>
      </c>
      <c r="AY70" s="117" t="s">
        <v>21</v>
      </c>
      <c r="AZ70" s="117" t="s">
        <v>21</v>
      </c>
      <c r="BA70" s="117" t="s">
        <v>21</v>
      </c>
      <c r="BB70" s="117" t="s">
        <v>21</v>
      </c>
      <c r="BC70" s="117" t="s">
        <v>21</v>
      </c>
      <c r="BD70" s="117" t="s">
        <v>21</v>
      </c>
      <c r="BE70" s="117" t="s">
        <v>21</v>
      </c>
      <c r="BF70" s="117" t="s">
        <v>21</v>
      </c>
      <c r="BG70" s="97"/>
      <c r="BH70" s="4"/>
      <c r="BI70" s="4"/>
      <c r="BJ70" s="3">
        <f t="shared" si="1"/>
        <v>18</v>
      </c>
      <c r="BK70" s="3" t="str">
        <f t="shared" si="3"/>
        <v xml:space="preserve"> </v>
      </c>
      <c r="BL70" s="3">
        <f t="shared" si="2"/>
        <v>18</v>
      </c>
    </row>
    <row r="71" spans="1:64" x14ac:dyDescent="0.25">
      <c r="A71" s="100" t="s">
        <v>496</v>
      </c>
      <c r="B71">
        <v>1987</v>
      </c>
      <c r="C71" t="s">
        <v>104</v>
      </c>
      <c r="E71" s="3"/>
      <c r="F71" s="3"/>
      <c r="G71" s="3"/>
      <c r="H71" s="3"/>
      <c r="I71" s="3"/>
      <c r="J71" s="3"/>
      <c r="K71" s="3"/>
      <c r="L71" s="3"/>
      <c r="M71" s="3"/>
      <c r="N71" s="3"/>
      <c r="O71" s="3"/>
      <c r="P71" s="3"/>
      <c r="Q71" s="3"/>
      <c r="R71" s="3"/>
      <c r="S71" s="4"/>
      <c r="T71" s="3"/>
      <c r="U71" s="4"/>
      <c r="V71" s="3"/>
      <c r="W71" s="34" t="s">
        <v>21</v>
      </c>
      <c r="X71" s="3"/>
      <c r="Y71" s="3"/>
      <c r="Z71" s="3"/>
      <c r="AA71" s="3"/>
      <c r="AB71" s="3"/>
      <c r="AC71" s="3"/>
      <c r="AD71" s="3"/>
      <c r="AE71" s="3"/>
      <c r="AF71" s="4"/>
      <c r="AG71" s="4"/>
      <c r="AH71" s="34" t="s">
        <v>21</v>
      </c>
      <c r="AI71" s="3"/>
      <c r="AJ71" s="3"/>
      <c r="AK71" s="3"/>
      <c r="AL71" s="4" t="s">
        <v>21</v>
      </c>
      <c r="AM71" s="4" t="s">
        <v>21</v>
      </c>
      <c r="AN71" s="4" t="s">
        <v>21</v>
      </c>
      <c r="AO71" s="4" t="s">
        <v>21</v>
      </c>
      <c r="AP71" s="4" t="s">
        <v>21</v>
      </c>
      <c r="AQ71" s="4" t="s">
        <v>21</v>
      </c>
      <c r="AR71" s="4" t="s">
        <v>21</v>
      </c>
      <c r="AS71" s="4" t="s">
        <v>21</v>
      </c>
      <c r="AT71" s="4" t="s">
        <v>21</v>
      </c>
      <c r="AU71" s="4" t="s">
        <v>21</v>
      </c>
      <c r="AV71" s="4" t="s">
        <v>21</v>
      </c>
      <c r="AW71" s="4" t="s">
        <v>21</v>
      </c>
      <c r="AX71" s="4" t="s">
        <v>21</v>
      </c>
      <c r="AY71" s="4" t="s">
        <v>21</v>
      </c>
      <c r="AZ71" s="4" t="s">
        <v>21</v>
      </c>
      <c r="BA71" s="4" t="s">
        <v>21</v>
      </c>
      <c r="BB71" s="4" t="s">
        <v>21</v>
      </c>
      <c r="BC71" s="4" t="s">
        <v>21</v>
      </c>
      <c r="BD71" s="4" t="s">
        <v>21</v>
      </c>
      <c r="BE71" s="4" t="s">
        <v>21</v>
      </c>
      <c r="BF71" s="4" t="s">
        <v>21</v>
      </c>
      <c r="BG71" s="4" t="s">
        <v>21</v>
      </c>
      <c r="BH71" s="4" t="s">
        <v>21</v>
      </c>
      <c r="BI71" s="4"/>
      <c r="BJ71" s="3">
        <f t="shared" si="1"/>
        <v>25</v>
      </c>
      <c r="BK71" s="3" t="str">
        <f t="shared" si="3"/>
        <v xml:space="preserve"> </v>
      </c>
      <c r="BL71" s="3">
        <f t="shared" si="2"/>
        <v>25</v>
      </c>
    </row>
    <row r="72" spans="1:64" x14ac:dyDescent="0.25">
      <c r="A72" s="2" t="s">
        <v>494</v>
      </c>
      <c r="C72" t="s">
        <v>44</v>
      </c>
      <c r="E72" s="3"/>
      <c r="F72" s="3"/>
      <c r="G72" s="3"/>
      <c r="H72" s="3"/>
      <c r="I72" s="3"/>
      <c r="J72" s="3"/>
      <c r="K72" s="3"/>
      <c r="L72" s="3"/>
      <c r="M72" s="3"/>
      <c r="N72" s="3"/>
      <c r="O72" s="3"/>
      <c r="P72" s="3"/>
      <c r="Q72" s="3"/>
      <c r="R72" s="3"/>
      <c r="S72" s="4"/>
      <c r="T72" s="3"/>
      <c r="U72" s="4"/>
      <c r="V72" s="3"/>
      <c r="W72" s="34" t="s">
        <v>21</v>
      </c>
      <c r="X72" s="34" t="s">
        <v>21</v>
      </c>
      <c r="Y72" s="34" t="s">
        <v>21</v>
      </c>
      <c r="Z72" s="34" t="s">
        <v>21</v>
      </c>
      <c r="AA72" s="34" t="s">
        <v>21</v>
      </c>
      <c r="AB72" s="34" t="s">
        <v>21</v>
      </c>
      <c r="AC72" s="34" t="s">
        <v>21</v>
      </c>
      <c r="AD72" s="34" t="s">
        <v>21</v>
      </c>
      <c r="AE72" s="34" t="s">
        <v>21</v>
      </c>
      <c r="AF72" s="34" t="s">
        <v>21</v>
      </c>
      <c r="AG72" s="34" t="s">
        <v>21</v>
      </c>
      <c r="AH72" s="34" t="s">
        <v>21</v>
      </c>
      <c r="AI72" s="34" t="s">
        <v>21</v>
      </c>
      <c r="AJ72" s="34" t="s">
        <v>21</v>
      </c>
      <c r="AK72" s="34" t="s">
        <v>21</v>
      </c>
      <c r="AL72" s="34" t="s">
        <v>21</v>
      </c>
      <c r="AM72" s="34" t="s">
        <v>21</v>
      </c>
      <c r="AN72" s="34" t="s">
        <v>21</v>
      </c>
      <c r="AO72" s="34" t="s">
        <v>21</v>
      </c>
      <c r="AP72" s="34" t="s">
        <v>21</v>
      </c>
      <c r="AQ72" s="3" t="s">
        <v>362</v>
      </c>
      <c r="AR72" s="34" t="s">
        <v>21</v>
      </c>
      <c r="AS72" s="34" t="s">
        <v>21</v>
      </c>
      <c r="AT72" s="34" t="s">
        <v>21</v>
      </c>
      <c r="AU72" s="34" t="s">
        <v>21</v>
      </c>
      <c r="AV72" s="34" t="s">
        <v>21</v>
      </c>
      <c r="AW72" s="34" t="s">
        <v>21</v>
      </c>
      <c r="AX72" s="34" t="s">
        <v>21</v>
      </c>
      <c r="AY72" s="4" t="s">
        <v>21</v>
      </c>
      <c r="AZ72" s="4" t="s">
        <v>21</v>
      </c>
      <c r="BA72" s="4" t="s">
        <v>21</v>
      </c>
      <c r="BB72" s="4" t="s">
        <v>21</v>
      </c>
      <c r="BC72" s="34" t="s">
        <v>21</v>
      </c>
      <c r="BD72" s="4" t="s">
        <v>21</v>
      </c>
      <c r="BE72" s="4" t="s">
        <v>21</v>
      </c>
      <c r="BF72" s="4" t="s">
        <v>21</v>
      </c>
      <c r="BG72" s="4" t="s">
        <v>21</v>
      </c>
      <c r="BH72" s="4" t="s">
        <v>21</v>
      </c>
      <c r="BI72" s="4"/>
      <c r="BJ72" s="3">
        <f t="shared" si="1"/>
        <v>38</v>
      </c>
      <c r="BK72" s="3" t="str">
        <f t="shared" si="3"/>
        <v xml:space="preserve"> </v>
      </c>
      <c r="BL72" s="3">
        <f t="shared" si="2"/>
        <v>38</v>
      </c>
    </row>
    <row r="73" spans="1:64" x14ac:dyDescent="0.25">
      <c r="A73" s="2" t="s">
        <v>479</v>
      </c>
      <c r="B73">
        <v>1988</v>
      </c>
      <c r="C73" t="s">
        <v>45</v>
      </c>
      <c r="E73" s="3"/>
      <c r="F73" s="3"/>
      <c r="G73" s="3"/>
      <c r="H73" s="3"/>
      <c r="I73" s="3"/>
      <c r="J73" s="3"/>
      <c r="K73" s="3"/>
      <c r="L73" s="3"/>
      <c r="M73" s="3"/>
      <c r="N73" s="3"/>
      <c r="O73" s="3"/>
      <c r="P73" s="3"/>
      <c r="Q73" s="3"/>
      <c r="R73" s="3"/>
      <c r="S73" s="3"/>
      <c r="T73" s="3"/>
      <c r="U73" s="3"/>
      <c r="V73" s="3"/>
      <c r="W73" s="3"/>
      <c r="X73" s="34" t="s">
        <v>21</v>
      </c>
      <c r="Y73" s="34" t="s">
        <v>21</v>
      </c>
      <c r="Z73" s="34" t="s">
        <v>21</v>
      </c>
      <c r="AA73" s="34" t="s">
        <v>21</v>
      </c>
      <c r="AB73" s="34" t="s">
        <v>21</v>
      </c>
      <c r="AC73" s="34" t="s">
        <v>21</v>
      </c>
      <c r="AD73" s="34" t="s">
        <v>21</v>
      </c>
      <c r="AE73" s="34" t="s">
        <v>21</v>
      </c>
      <c r="AF73" s="34" t="s">
        <v>21</v>
      </c>
      <c r="AG73" s="34" t="s">
        <v>21</v>
      </c>
      <c r="AH73" s="34" t="s">
        <v>21</v>
      </c>
      <c r="AI73" s="34" t="s">
        <v>21</v>
      </c>
      <c r="AJ73" s="34" t="s">
        <v>21</v>
      </c>
      <c r="AK73" s="34" t="s">
        <v>21</v>
      </c>
      <c r="AL73" s="34" t="s">
        <v>21</v>
      </c>
      <c r="AM73" s="34" t="s">
        <v>21</v>
      </c>
      <c r="AN73" s="34" t="s">
        <v>21</v>
      </c>
      <c r="AO73" s="34" t="s">
        <v>21</v>
      </c>
      <c r="AP73" s="34" t="s">
        <v>21</v>
      </c>
      <c r="AQ73" s="34" t="s">
        <v>21</v>
      </c>
      <c r="AR73" s="34" t="s">
        <v>21</v>
      </c>
      <c r="AS73" s="34" t="s">
        <v>21</v>
      </c>
      <c r="AT73" s="34" t="s">
        <v>21</v>
      </c>
      <c r="AU73" s="34" t="s">
        <v>21</v>
      </c>
      <c r="AV73" s="119" t="s">
        <v>361</v>
      </c>
      <c r="AW73" s="34" t="s">
        <v>21</v>
      </c>
      <c r="AX73" s="4" t="s">
        <v>21</v>
      </c>
      <c r="AY73" s="4" t="s">
        <v>21</v>
      </c>
      <c r="AZ73" s="4" t="s">
        <v>21</v>
      </c>
      <c r="BA73" s="34" t="s">
        <v>21</v>
      </c>
      <c r="BB73" s="34" t="s">
        <v>21</v>
      </c>
      <c r="BC73" s="4" t="s">
        <v>21</v>
      </c>
      <c r="BD73" s="4" t="s">
        <v>21</v>
      </c>
      <c r="BE73" s="4" t="s">
        <v>21</v>
      </c>
      <c r="BF73" s="4" t="s">
        <v>21</v>
      </c>
      <c r="BG73" s="4" t="s">
        <v>21</v>
      </c>
      <c r="BH73" s="4" t="s">
        <v>21</v>
      </c>
      <c r="BI73" s="3"/>
      <c r="BJ73" s="3">
        <f t="shared" si="1"/>
        <v>36</v>
      </c>
      <c r="BK73" s="3">
        <f t="shared" si="3"/>
        <v>1</v>
      </c>
      <c r="BL73" s="3">
        <f t="shared" si="2"/>
        <v>37</v>
      </c>
    </row>
    <row r="74" spans="1:64" x14ac:dyDescent="0.25">
      <c r="A74" s="2" t="s">
        <v>487</v>
      </c>
      <c r="B74">
        <v>1989</v>
      </c>
      <c r="C74" t="s">
        <v>47</v>
      </c>
      <c r="E74" s="3"/>
      <c r="F74" s="3"/>
      <c r="G74" s="3"/>
      <c r="H74" s="3"/>
      <c r="I74" s="3"/>
      <c r="J74" s="3"/>
      <c r="K74" s="3"/>
      <c r="L74" s="3"/>
      <c r="M74" s="3"/>
      <c r="N74" s="3"/>
      <c r="O74" s="3"/>
      <c r="P74" s="3"/>
      <c r="Q74" s="3"/>
      <c r="R74" s="3"/>
      <c r="S74" s="3"/>
      <c r="T74" s="3"/>
      <c r="U74" s="3"/>
      <c r="V74" s="3"/>
      <c r="W74" s="3"/>
      <c r="X74" s="3"/>
      <c r="Y74" s="34" t="s">
        <v>21</v>
      </c>
      <c r="Z74" s="34" t="s">
        <v>21</v>
      </c>
      <c r="AA74" s="34" t="s">
        <v>21</v>
      </c>
      <c r="AB74" s="4" t="s">
        <v>21</v>
      </c>
      <c r="AC74" s="34" t="s">
        <v>21</v>
      </c>
      <c r="AD74" s="34" t="s">
        <v>21</v>
      </c>
      <c r="AE74" s="34" t="s">
        <v>21</v>
      </c>
      <c r="AF74" s="34" t="s">
        <v>21</v>
      </c>
      <c r="AG74" s="34" t="s">
        <v>21</v>
      </c>
      <c r="AH74" s="34" t="s">
        <v>21</v>
      </c>
      <c r="AI74" s="34" t="s">
        <v>21</v>
      </c>
      <c r="AJ74" s="34" t="s">
        <v>21</v>
      </c>
      <c r="AK74" s="34" t="s">
        <v>21</v>
      </c>
      <c r="AL74" s="34" t="s">
        <v>21</v>
      </c>
      <c r="AM74" s="34" t="s">
        <v>21</v>
      </c>
      <c r="AN74" s="34" t="s">
        <v>21</v>
      </c>
      <c r="AO74" s="34" t="s">
        <v>21</v>
      </c>
      <c r="AP74" s="34" t="s">
        <v>21</v>
      </c>
      <c r="AQ74" s="34" t="s">
        <v>21</v>
      </c>
      <c r="AR74" s="34" t="s">
        <v>21</v>
      </c>
      <c r="AS74" s="34" t="s">
        <v>21</v>
      </c>
      <c r="AT74" s="34" t="s">
        <v>21</v>
      </c>
      <c r="AU74" s="34" t="s">
        <v>21</v>
      </c>
      <c r="AV74" s="34" t="s">
        <v>21</v>
      </c>
      <c r="AW74" s="34" t="s">
        <v>21</v>
      </c>
      <c r="AX74" s="4" t="s">
        <v>21</v>
      </c>
      <c r="AY74" s="4" t="s">
        <v>21</v>
      </c>
      <c r="AZ74" s="4" t="s">
        <v>21</v>
      </c>
      <c r="BA74" s="4" t="s">
        <v>21</v>
      </c>
      <c r="BB74" s="4" t="s">
        <v>21</v>
      </c>
      <c r="BC74" s="4" t="s">
        <v>21</v>
      </c>
      <c r="BD74" s="4" t="s">
        <v>21</v>
      </c>
      <c r="BE74" s="4" t="s">
        <v>21</v>
      </c>
      <c r="BF74" s="4" t="s">
        <v>21</v>
      </c>
      <c r="BG74" s="4" t="s">
        <v>21</v>
      </c>
      <c r="BH74" s="4" t="s">
        <v>21</v>
      </c>
      <c r="BI74" s="4"/>
      <c r="BJ74" s="3">
        <f t="shared" si="1"/>
        <v>36</v>
      </c>
      <c r="BK74" s="3" t="str">
        <f t="shared" si="3"/>
        <v xml:space="preserve"> </v>
      </c>
      <c r="BL74" s="3">
        <f t="shared" si="2"/>
        <v>36</v>
      </c>
    </row>
    <row r="75" spans="1:64" x14ac:dyDescent="0.25">
      <c r="A75" s="2" t="s">
        <v>466</v>
      </c>
      <c r="B75">
        <v>1990</v>
      </c>
      <c r="C75" s="37" t="s">
        <v>48</v>
      </c>
      <c r="D75" s="37"/>
      <c r="E75" s="38"/>
      <c r="F75" s="38"/>
      <c r="G75" s="38"/>
      <c r="H75" s="38"/>
      <c r="I75" s="38"/>
      <c r="J75" s="38"/>
      <c r="K75" s="38"/>
      <c r="L75" s="38"/>
      <c r="M75" s="38"/>
      <c r="N75" s="38"/>
      <c r="O75" s="38"/>
      <c r="P75" s="38"/>
      <c r="Q75" s="38"/>
      <c r="R75" s="38"/>
      <c r="S75" s="38"/>
      <c r="T75" s="38"/>
      <c r="U75" s="38"/>
      <c r="V75" s="38"/>
      <c r="W75" s="38"/>
      <c r="X75" s="38"/>
      <c r="Y75" s="38"/>
      <c r="Z75" s="40" t="s">
        <v>21</v>
      </c>
      <c r="AA75" s="40" t="s">
        <v>21</v>
      </c>
      <c r="AB75" s="40" t="s">
        <v>21</v>
      </c>
      <c r="AC75" s="40" t="s">
        <v>21</v>
      </c>
      <c r="AD75" s="40" t="s">
        <v>21</v>
      </c>
      <c r="AE75" s="40" t="s">
        <v>21</v>
      </c>
      <c r="AF75" s="40" t="s">
        <v>21</v>
      </c>
      <c r="AG75" s="40" t="s">
        <v>21</v>
      </c>
      <c r="AH75" s="40" t="s">
        <v>21</v>
      </c>
      <c r="AI75" s="40" t="s">
        <v>21</v>
      </c>
      <c r="AJ75" s="40" t="s">
        <v>21</v>
      </c>
      <c r="AK75" s="39"/>
      <c r="AL75" s="40" t="s">
        <v>21</v>
      </c>
      <c r="AM75" s="40" t="s">
        <v>21</v>
      </c>
      <c r="AN75" s="40" t="s">
        <v>21</v>
      </c>
      <c r="AO75" s="40" t="s">
        <v>21</v>
      </c>
      <c r="AP75" s="40" t="s">
        <v>21</v>
      </c>
      <c r="AQ75" s="38" t="s">
        <v>361</v>
      </c>
      <c r="AR75" s="40" t="s">
        <v>21</v>
      </c>
      <c r="AS75" s="39"/>
      <c r="AT75" s="39"/>
      <c r="AU75" s="39"/>
      <c r="AV75" s="39"/>
      <c r="AW75" s="38"/>
      <c r="AX75" s="38"/>
      <c r="AY75" s="38"/>
      <c r="AZ75" s="38"/>
      <c r="BA75" s="38"/>
      <c r="BB75" s="38"/>
      <c r="BC75" s="38"/>
      <c r="BD75" s="38"/>
      <c r="BE75" s="38"/>
      <c r="BF75" s="38"/>
      <c r="BG75" s="38"/>
      <c r="BH75" s="3"/>
      <c r="BI75" s="3"/>
      <c r="BJ75" s="3">
        <f t="shared" si="1"/>
        <v>17</v>
      </c>
      <c r="BK75" s="3">
        <f t="shared" si="3"/>
        <v>1</v>
      </c>
      <c r="BL75" s="3">
        <f t="shared" si="2"/>
        <v>18</v>
      </c>
    </row>
    <row r="76" spans="1:64" x14ac:dyDescent="0.25">
      <c r="A76" s="2" t="s">
        <v>484</v>
      </c>
      <c r="C76" s="42" t="s">
        <v>49</v>
      </c>
      <c r="D76" s="42"/>
      <c r="E76" s="43"/>
      <c r="F76" s="43"/>
      <c r="G76" s="43"/>
      <c r="H76" s="43"/>
      <c r="I76" s="43"/>
      <c r="J76" s="43"/>
      <c r="K76" s="43"/>
      <c r="L76" s="43"/>
      <c r="M76" s="43"/>
      <c r="N76" s="43"/>
      <c r="O76" s="43"/>
      <c r="P76" s="43"/>
      <c r="Q76" s="43"/>
      <c r="R76" s="43"/>
      <c r="S76" s="43"/>
      <c r="T76" s="43"/>
      <c r="U76" s="43"/>
      <c r="V76" s="43"/>
      <c r="W76" s="43"/>
      <c r="X76" s="43"/>
      <c r="Y76" s="43"/>
      <c r="Z76" s="44" t="s">
        <v>21</v>
      </c>
      <c r="AA76" s="44" t="s">
        <v>21</v>
      </c>
      <c r="AB76" s="44" t="s">
        <v>21</v>
      </c>
      <c r="AC76" s="44" t="s">
        <v>21</v>
      </c>
      <c r="AD76" s="44" t="s">
        <v>21</v>
      </c>
      <c r="AE76" s="44" t="s">
        <v>21</v>
      </c>
      <c r="AF76" s="44" t="s">
        <v>21</v>
      </c>
      <c r="AG76" s="44" t="s">
        <v>21</v>
      </c>
      <c r="AH76" s="44" t="s">
        <v>21</v>
      </c>
      <c r="AI76" s="44" t="s">
        <v>21</v>
      </c>
      <c r="AJ76" s="44" t="s">
        <v>21</v>
      </c>
      <c r="AK76" s="44" t="s">
        <v>21</v>
      </c>
      <c r="AL76" s="44" t="s">
        <v>21</v>
      </c>
      <c r="AM76" s="44" t="s">
        <v>21</v>
      </c>
      <c r="AN76" s="44" t="s">
        <v>21</v>
      </c>
      <c r="AO76" s="44" t="s">
        <v>21</v>
      </c>
      <c r="AP76" s="44" t="s">
        <v>21</v>
      </c>
      <c r="AQ76" s="34" t="s">
        <v>21</v>
      </c>
      <c r="AR76" s="44" t="s">
        <v>21</v>
      </c>
      <c r="AS76" s="44" t="s">
        <v>21</v>
      </c>
      <c r="AT76" s="44" t="s">
        <v>21</v>
      </c>
      <c r="AU76" s="44" t="s">
        <v>21</v>
      </c>
      <c r="AV76" s="44" t="s">
        <v>21</v>
      </c>
      <c r="AW76" s="44" t="s">
        <v>21</v>
      </c>
      <c r="AX76" s="44" t="s">
        <v>21</v>
      </c>
      <c r="AY76" s="44" t="s">
        <v>21</v>
      </c>
      <c r="AZ76" s="44" t="s">
        <v>21</v>
      </c>
      <c r="BA76" s="44" t="s">
        <v>21</v>
      </c>
      <c r="BB76" s="44" t="s">
        <v>21</v>
      </c>
      <c r="BC76" s="44" t="s">
        <v>21</v>
      </c>
      <c r="BD76" s="34" t="s">
        <v>21</v>
      </c>
      <c r="BE76" s="4" t="s">
        <v>21</v>
      </c>
      <c r="BF76" s="4" t="s">
        <v>21</v>
      </c>
      <c r="BG76" s="4" t="s">
        <v>21</v>
      </c>
      <c r="BH76" s="4" t="s">
        <v>21</v>
      </c>
      <c r="BI76" s="4"/>
      <c r="BJ76" s="3">
        <f t="shared" si="1"/>
        <v>35</v>
      </c>
      <c r="BK76" s="3" t="str">
        <f t="shared" si="3"/>
        <v xml:space="preserve"> </v>
      </c>
      <c r="BL76" s="3">
        <f t="shared" si="2"/>
        <v>35</v>
      </c>
    </row>
    <row r="77" spans="1:64" x14ac:dyDescent="0.25">
      <c r="A77" s="2" t="s">
        <v>447</v>
      </c>
      <c r="C77" t="s">
        <v>50</v>
      </c>
      <c r="E77" s="3"/>
      <c r="F77" s="3"/>
      <c r="G77" s="3"/>
      <c r="H77" s="3"/>
      <c r="I77" s="3"/>
      <c r="J77" s="3"/>
      <c r="K77" s="3"/>
      <c r="L77" s="3"/>
      <c r="M77" s="3"/>
      <c r="N77" s="3"/>
      <c r="O77" s="3"/>
      <c r="P77" s="3"/>
      <c r="Q77" s="3"/>
      <c r="R77" s="3"/>
      <c r="S77" s="3"/>
      <c r="T77" s="3"/>
      <c r="U77" s="3"/>
      <c r="V77" s="3"/>
      <c r="W77" s="3"/>
      <c r="X77" s="3"/>
      <c r="Y77" s="3"/>
      <c r="Z77" s="34" t="s">
        <v>21</v>
      </c>
      <c r="AA77" s="34" t="s">
        <v>21</v>
      </c>
      <c r="AB77" s="34" t="s">
        <v>21</v>
      </c>
      <c r="AC77" s="34" t="s">
        <v>21</v>
      </c>
      <c r="AD77" s="34" t="s">
        <v>21</v>
      </c>
      <c r="AE77" s="34" t="s">
        <v>21</v>
      </c>
      <c r="AF77" s="34" t="s">
        <v>21</v>
      </c>
      <c r="AG77" s="34" t="s">
        <v>21</v>
      </c>
      <c r="AH77" s="34" t="s">
        <v>21</v>
      </c>
      <c r="AI77" s="34" t="s">
        <v>21</v>
      </c>
      <c r="AJ77" s="34" t="s">
        <v>21</v>
      </c>
      <c r="AK77" s="34" t="s">
        <v>21</v>
      </c>
      <c r="AL77" s="34" t="s">
        <v>21</v>
      </c>
      <c r="AM77" s="34" t="s">
        <v>21</v>
      </c>
      <c r="AN77" s="34" t="s">
        <v>21</v>
      </c>
      <c r="AO77" s="34" t="s">
        <v>21</v>
      </c>
      <c r="AP77" s="34" t="s">
        <v>21</v>
      </c>
      <c r="AQ77" s="3" t="s">
        <v>361</v>
      </c>
      <c r="AR77" s="34" t="s">
        <v>21</v>
      </c>
      <c r="AS77" s="34" t="s">
        <v>21</v>
      </c>
      <c r="AT77" s="34" t="s">
        <v>21</v>
      </c>
      <c r="AU77" s="34" t="s">
        <v>21</v>
      </c>
      <c r="AV77" s="34" t="s">
        <v>21</v>
      </c>
      <c r="AW77" s="4" t="s">
        <v>21</v>
      </c>
      <c r="AX77" s="34" t="s">
        <v>21</v>
      </c>
      <c r="AY77" s="4" t="s">
        <v>21</v>
      </c>
      <c r="AZ77" s="4" t="s">
        <v>21</v>
      </c>
      <c r="BA77" s="4" t="s">
        <v>21</v>
      </c>
      <c r="BB77" s="4" t="s">
        <v>21</v>
      </c>
      <c r="BC77" s="4" t="s">
        <v>21</v>
      </c>
      <c r="BD77" s="4" t="s">
        <v>21</v>
      </c>
      <c r="BE77" s="4" t="s">
        <v>21</v>
      </c>
      <c r="BF77" s="4" t="s">
        <v>21</v>
      </c>
      <c r="BG77" s="4" t="s">
        <v>21</v>
      </c>
      <c r="BH77" s="4" t="s">
        <v>21</v>
      </c>
      <c r="BI77" s="4"/>
      <c r="BJ77" s="3">
        <f t="shared" si="1"/>
        <v>34</v>
      </c>
      <c r="BK77" s="3">
        <f t="shared" si="3"/>
        <v>1</v>
      </c>
      <c r="BL77" s="3">
        <f t="shared" ref="BL77:BL96" si="4">SUM(BJ77:BK77)</f>
        <v>35</v>
      </c>
    </row>
    <row r="78" spans="1:64" x14ac:dyDescent="0.25">
      <c r="A78" s="2" t="s">
        <v>480</v>
      </c>
      <c r="B78">
        <v>1991</v>
      </c>
      <c r="C78" t="s">
        <v>51</v>
      </c>
      <c r="E78" s="3"/>
      <c r="F78" s="3"/>
      <c r="G78" s="3"/>
      <c r="H78" s="3"/>
      <c r="I78" s="3"/>
      <c r="J78" s="3"/>
      <c r="K78" s="3"/>
      <c r="L78" s="3"/>
      <c r="M78" s="3"/>
      <c r="N78" s="3"/>
      <c r="O78" s="3"/>
      <c r="P78" s="3"/>
      <c r="Q78" s="3"/>
      <c r="R78" s="3"/>
      <c r="S78" s="3"/>
      <c r="T78" s="3"/>
      <c r="U78" s="3"/>
      <c r="V78" s="3"/>
      <c r="W78" s="3"/>
      <c r="X78" s="3"/>
      <c r="Y78" s="3"/>
      <c r="Z78" s="3"/>
      <c r="AA78" s="34" t="s">
        <v>21</v>
      </c>
      <c r="AB78" s="34" t="s">
        <v>21</v>
      </c>
      <c r="AC78" s="34" t="s">
        <v>21</v>
      </c>
      <c r="AD78" s="4"/>
      <c r="AE78" s="34" t="s">
        <v>21</v>
      </c>
      <c r="AF78" s="34" t="s">
        <v>21</v>
      </c>
      <c r="AG78" s="34" t="s">
        <v>21</v>
      </c>
      <c r="AH78" s="4"/>
      <c r="AI78" s="34" t="s">
        <v>21</v>
      </c>
      <c r="AJ78" s="34" t="s">
        <v>21</v>
      </c>
      <c r="AK78" s="4"/>
      <c r="AL78" s="4"/>
      <c r="AM78" s="4"/>
      <c r="AN78" s="4"/>
      <c r="AO78" s="3"/>
      <c r="AP78" s="3"/>
      <c r="AQ78" s="3"/>
      <c r="AR78" s="3"/>
      <c r="AS78" s="3"/>
      <c r="AT78" s="3"/>
      <c r="AU78" s="3"/>
      <c r="AV78" s="3"/>
      <c r="AW78" s="3"/>
      <c r="AX78" s="3"/>
      <c r="AY78" s="4" t="s">
        <v>21</v>
      </c>
      <c r="AZ78" s="4" t="s">
        <v>21</v>
      </c>
      <c r="BA78" s="4" t="s">
        <v>21</v>
      </c>
      <c r="BB78" s="4" t="s">
        <v>21</v>
      </c>
      <c r="BC78" s="4" t="s">
        <v>21</v>
      </c>
      <c r="BD78" s="4" t="s">
        <v>21</v>
      </c>
      <c r="BE78" s="4" t="s">
        <v>21</v>
      </c>
      <c r="BF78" s="4" t="s">
        <v>21</v>
      </c>
      <c r="BG78" s="4" t="s">
        <v>21</v>
      </c>
      <c r="BH78" s="4" t="s">
        <v>21</v>
      </c>
      <c r="BI78" s="4"/>
      <c r="BJ78" s="3">
        <f t="shared" ref="BJ78:BJ96" si="5">COUNTIF(E78:BH78,"ü")+COUNTIF(E78:BH78,"on file")</f>
        <v>18</v>
      </c>
      <c r="BK78" s="3" t="str">
        <f t="shared" ref="BK78:BK96" si="6">IF(COUNTIF(D78:BH78,"data lost"),COUNTIF(D78:BH78,"data lost")," ")</f>
        <v xml:space="preserve"> </v>
      </c>
      <c r="BL78" s="3">
        <f t="shared" si="4"/>
        <v>18</v>
      </c>
    </row>
    <row r="79" spans="1:64" x14ac:dyDescent="0.25">
      <c r="A79" s="2" t="s">
        <v>478</v>
      </c>
      <c r="C79" s="37" t="s">
        <v>89</v>
      </c>
      <c r="D79" s="37"/>
      <c r="E79" s="38"/>
      <c r="F79" s="38"/>
      <c r="G79" s="38"/>
      <c r="H79" s="38"/>
      <c r="I79" s="38"/>
      <c r="J79" s="38"/>
      <c r="K79" s="38"/>
      <c r="L79" s="38"/>
      <c r="M79" s="38"/>
      <c r="N79" s="38"/>
      <c r="O79" s="38"/>
      <c r="P79" s="38"/>
      <c r="Q79" s="38"/>
      <c r="R79" s="38"/>
      <c r="S79" s="38"/>
      <c r="T79" s="38"/>
      <c r="U79" s="38"/>
      <c r="V79" s="38"/>
      <c r="W79" s="38"/>
      <c r="X79" s="38"/>
      <c r="Y79" s="38"/>
      <c r="Z79" s="38"/>
      <c r="AA79" s="40" t="s">
        <v>21</v>
      </c>
      <c r="AB79" s="40" t="s">
        <v>21</v>
      </c>
      <c r="AC79" s="40" t="s">
        <v>21</v>
      </c>
      <c r="AD79" s="39"/>
      <c r="AE79" s="38"/>
      <c r="AF79" s="38"/>
      <c r="AG79" s="38"/>
      <c r="AH79" s="38"/>
      <c r="AI79" s="38"/>
      <c r="AJ79" s="40" t="s">
        <v>21</v>
      </c>
      <c r="AK79" s="39"/>
      <c r="AL79" s="39"/>
      <c r="AM79" s="39"/>
      <c r="AN79" s="39"/>
      <c r="AO79" s="38"/>
      <c r="AP79" s="38"/>
      <c r="AQ79" s="38"/>
      <c r="AR79" s="38"/>
      <c r="AS79" s="38"/>
      <c r="AT79" s="38"/>
      <c r="AU79" s="38"/>
      <c r="AV79" s="38"/>
      <c r="AW79" s="38"/>
      <c r="AX79" s="38"/>
      <c r="AY79" s="38"/>
      <c r="AZ79" s="38"/>
      <c r="BA79" s="38"/>
      <c r="BB79" s="38"/>
      <c r="BC79" s="38"/>
      <c r="BD79" s="38"/>
      <c r="BE79" s="38"/>
      <c r="BF79" s="38"/>
      <c r="BG79" s="38"/>
      <c r="BH79" s="3"/>
      <c r="BI79" s="3"/>
      <c r="BJ79" s="3">
        <f t="shared" si="5"/>
        <v>4</v>
      </c>
      <c r="BK79" s="3" t="str">
        <f t="shared" si="6"/>
        <v xml:space="preserve"> </v>
      </c>
      <c r="BL79" s="3">
        <f t="shared" si="4"/>
        <v>4</v>
      </c>
    </row>
    <row r="80" spans="1:64" x14ac:dyDescent="0.25">
      <c r="A80" s="2"/>
      <c r="C80" s="16" t="s">
        <v>53</v>
      </c>
      <c r="E80" s="3"/>
      <c r="F80" s="3"/>
      <c r="G80" s="3"/>
      <c r="H80" s="3"/>
      <c r="I80" s="3"/>
      <c r="J80" s="3"/>
      <c r="K80" s="3"/>
      <c r="L80" s="3"/>
      <c r="M80" s="3"/>
      <c r="N80" s="3"/>
      <c r="O80" s="3"/>
      <c r="P80" s="3"/>
      <c r="Q80" s="3"/>
      <c r="R80" s="3"/>
      <c r="S80" s="3"/>
      <c r="T80" s="3"/>
      <c r="U80" s="3"/>
      <c r="V80" s="3"/>
      <c r="W80" s="3"/>
      <c r="X80" s="3"/>
      <c r="Y80" s="3"/>
      <c r="Z80" s="3"/>
      <c r="AA80" s="34" t="s">
        <v>21</v>
      </c>
      <c r="AB80" s="34" t="s">
        <v>21</v>
      </c>
      <c r="AC80" s="34" t="s">
        <v>21</v>
      </c>
      <c r="AD80" s="34" t="s">
        <v>21</v>
      </c>
      <c r="AE80" s="34" t="s">
        <v>21</v>
      </c>
      <c r="AF80" s="34" t="s">
        <v>21</v>
      </c>
      <c r="AG80" s="34" t="s">
        <v>21</v>
      </c>
      <c r="AH80" s="34" t="s">
        <v>21</v>
      </c>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f t="shared" si="5"/>
        <v>8</v>
      </c>
      <c r="BK80" s="3" t="str">
        <f t="shared" si="6"/>
        <v xml:space="preserve"> </v>
      </c>
      <c r="BL80" s="3">
        <f t="shared" si="4"/>
        <v>8</v>
      </c>
    </row>
    <row r="81" spans="1:64" x14ac:dyDescent="0.25">
      <c r="A81" s="2" t="s">
        <v>476</v>
      </c>
      <c r="C81" s="16" t="s">
        <v>512</v>
      </c>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4" t="s">
        <v>21</v>
      </c>
      <c r="AJ81" s="34" t="s">
        <v>21</v>
      </c>
      <c r="AK81" s="34" t="s">
        <v>21</v>
      </c>
      <c r="AL81" s="34" t="s">
        <v>21</v>
      </c>
      <c r="AM81" s="4"/>
      <c r="AN81" s="4"/>
      <c r="AO81" s="34" t="s">
        <v>21</v>
      </c>
      <c r="AP81" s="4" t="s">
        <v>21</v>
      </c>
      <c r="AQ81" s="34" t="s">
        <v>21</v>
      </c>
      <c r="AR81" s="34" t="s">
        <v>21</v>
      </c>
      <c r="AS81" s="34" t="s">
        <v>21</v>
      </c>
      <c r="AT81" s="4" t="s">
        <v>21</v>
      </c>
      <c r="AW81" s="4" t="s">
        <v>21</v>
      </c>
      <c r="AX81" s="4" t="s">
        <v>21</v>
      </c>
      <c r="AY81" s="4" t="s">
        <v>21</v>
      </c>
      <c r="AZ81" s="4" t="s">
        <v>21</v>
      </c>
      <c r="BA81" s="4" t="s">
        <v>21</v>
      </c>
      <c r="BB81" s="4" t="s">
        <v>21</v>
      </c>
      <c r="BC81" s="4" t="s">
        <v>21</v>
      </c>
      <c r="BD81" s="4" t="s">
        <v>21</v>
      </c>
      <c r="BE81" s="4" t="s">
        <v>21</v>
      </c>
      <c r="BF81" s="4" t="s">
        <v>21</v>
      </c>
      <c r="BG81" s="4" t="s">
        <v>21</v>
      </c>
      <c r="BH81" s="4" t="s">
        <v>21</v>
      </c>
      <c r="BI81" s="4"/>
      <c r="BJ81" s="3">
        <f t="shared" si="5"/>
        <v>22</v>
      </c>
      <c r="BK81" s="3" t="str">
        <f t="shared" si="6"/>
        <v xml:space="preserve"> </v>
      </c>
      <c r="BL81" s="3">
        <f t="shared" si="4"/>
        <v>22</v>
      </c>
    </row>
    <row r="82" spans="1:64" x14ac:dyDescent="0.25">
      <c r="A82" s="2"/>
      <c r="C82" s="16" t="s">
        <v>147</v>
      </c>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4"/>
      <c r="AJ82" s="4"/>
      <c r="AK82" s="4"/>
      <c r="AL82" s="4"/>
      <c r="AM82" s="4"/>
      <c r="AN82" s="4"/>
      <c r="AO82" s="4"/>
      <c r="AP82" s="4"/>
      <c r="AQ82" s="3"/>
      <c r="AR82" s="4"/>
      <c r="AS82" s="4"/>
      <c r="AT82" s="4"/>
      <c r="AU82" s="4" t="s">
        <v>21</v>
      </c>
      <c r="AV82" s="4" t="s">
        <v>21</v>
      </c>
      <c r="AW82" s="4"/>
      <c r="AX82" s="4"/>
      <c r="AY82" s="4"/>
      <c r="AZ82" s="3"/>
      <c r="BA82" s="3"/>
      <c r="BB82" s="4"/>
      <c r="BC82" s="4"/>
      <c r="BD82" s="4"/>
      <c r="BE82" s="4"/>
      <c r="BF82" s="4"/>
      <c r="BG82" s="3"/>
      <c r="BH82" s="3"/>
      <c r="BI82" s="3"/>
      <c r="BJ82" s="3">
        <f t="shared" si="5"/>
        <v>2</v>
      </c>
      <c r="BK82" s="3" t="str">
        <f t="shared" si="6"/>
        <v xml:space="preserve"> </v>
      </c>
      <c r="BL82" s="3">
        <f t="shared" si="4"/>
        <v>2</v>
      </c>
    </row>
    <row r="83" spans="1:64" x14ac:dyDescent="0.25">
      <c r="A83" s="2">
        <v>1992</v>
      </c>
      <c r="B83">
        <v>1992</v>
      </c>
      <c r="C83" t="s">
        <v>54</v>
      </c>
      <c r="E83" s="3"/>
      <c r="F83" s="3"/>
      <c r="G83" s="3"/>
      <c r="H83" s="3"/>
      <c r="I83" s="3"/>
      <c r="J83" s="3"/>
      <c r="K83" s="3"/>
      <c r="L83" s="3"/>
      <c r="M83" s="3"/>
      <c r="N83" s="3"/>
      <c r="O83" s="3"/>
      <c r="P83" s="3"/>
      <c r="Q83" s="3"/>
      <c r="R83" s="3"/>
      <c r="S83" s="3"/>
      <c r="T83" s="3"/>
      <c r="U83" s="3"/>
      <c r="V83" s="3"/>
      <c r="W83" s="3"/>
      <c r="X83" s="3"/>
      <c r="Y83" s="3"/>
      <c r="Z83" s="3"/>
      <c r="AA83" s="3"/>
      <c r="AB83" s="34" t="s">
        <v>21</v>
      </c>
      <c r="AC83" s="4"/>
      <c r="AD83" s="4"/>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f t="shared" si="5"/>
        <v>1</v>
      </c>
      <c r="BK83" s="3" t="str">
        <f t="shared" si="6"/>
        <v xml:space="preserve"> </v>
      </c>
      <c r="BL83" s="3">
        <f t="shared" si="4"/>
        <v>1</v>
      </c>
    </row>
    <row r="84" spans="1:64" x14ac:dyDescent="0.25">
      <c r="A84" s="2" t="s">
        <v>497</v>
      </c>
      <c r="B84">
        <v>1993</v>
      </c>
      <c r="C84" s="37" t="s">
        <v>99</v>
      </c>
      <c r="D84" s="37"/>
      <c r="E84" s="38"/>
      <c r="F84" s="38"/>
      <c r="G84" s="38"/>
      <c r="H84" s="38"/>
      <c r="I84" s="38"/>
      <c r="J84" s="38"/>
      <c r="K84" s="38"/>
      <c r="L84" s="38"/>
      <c r="M84" s="38"/>
      <c r="N84" s="38"/>
      <c r="O84" s="38"/>
      <c r="P84" s="38"/>
      <c r="Q84" s="38"/>
      <c r="R84" s="38"/>
      <c r="S84" s="38"/>
      <c r="T84" s="38"/>
      <c r="U84" s="38"/>
      <c r="V84" s="38"/>
      <c r="W84" s="38"/>
      <c r="X84" s="38"/>
      <c r="Y84" s="38"/>
      <c r="Z84" s="38"/>
      <c r="AA84" s="38"/>
      <c r="AB84" s="39"/>
      <c r="AC84" s="40" t="s">
        <v>21</v>
      </c>
      <c r="AD84" s="40" t="s">
        <v>21</v>
      </c>
      <c r="AE84" s="40" t="s">
        <v>21</v>
      </c>
      <c r="AF84" s="40" t="s">
        <v>21</v>
      </c>
      <c r="AG84" s="40" t="s">
        <v>21</v>
      </c>
      <c r="AH84" s="40" t="s">
        <v>21</v>
      </c>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
      <c r="BI84" s="3"/>
      <c r="BJ84" s="3">
        <f t="shared" si="5"/>
        <v>6</v>
      </c>
      <c r="BK84" s="3" t="str">
        <f t="shared" si="6"/>
        <v xml:space="preserve"> </v>
      </c>
      <c r="BL84" s="3">
        <f t="shared" si="4"/>
        <v>6</v>
      </c>
    </row>
    <row r="85" spans="1:64" x14ac:dyDescent="0.25">
      <c r="A85" s="2" t="s">
        <v>449</v>
      </c>
      <c r="B85">
        <v>1996</v>
      </c>
      <c r="C85" t="s">
        <v>85</v>
      </c>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4" t="s">
        <v>21</v>
      </c>
      <c r="AG85" s="34" t="s">
        <v>21</v>
      </c>
      <c r="AH85" s="34" t="s">
        <v>21</v>
      </c>
      <c r="AI85" s="34" t="s">
        <v>21</v>
      </c>
      <c r="AJ85" s="34" t="s">
        <v>21</v>
      </c>
      <c r="AK85" s="34" t="s">
        <v>21</v>
      </c>
      <c r="AL85" s="34" t="s">
        <v>21</v>
      </c>
      <c r="AM85" s="34" t="s">
        <v>21</v>
      </c>
      <c r="AN85" s="34" t="s">
        <v>21</v>
      </c>
      <c r="AO85" s="34" t="s">
        <v>21</v>
      </c>
      <c r="AP85" s="3" t="s">
        <v>361</v>
      </c>
      <c r="AQ85" s="3" t="s">
        <v>378</v>
      </c>
      <c r="AR85" s="4"/>
      <c r="AS85" s="34" t="s">
        <v>21</v>
      </c>
      <c r="AT85" s="4" t="s">
        <v>21</v>
      </c>
      <c r="AU85" s="4" t="s">
        <v>21</v>
      </c>
      <c r="AV85" s="34" t="s">
        <v>21</v>
      </c>
      <c r="AW85" s="4" t="s">
        <v>21</v>
      </c>
      <c r="AX85" s="4" t="s">
        <v>21</v>
      </c>
      <c r="AY85" s="4" t="s">
        <v>21</v>
      </c>
      <c r="AZ85" s="4" t="s">
        <v>21</v>
      </c>
      <c r="BA85" s="4" t="s">
        <v>21</v>
      </c>
      <c r="BB85" s="4" t="s">
        <v>21</v>
      </c>
      <c r="BC85" s="4" t="s">
        <v>21</v>
      </c>
      <c r="BD85" s="4" t="s">
        <v>21</v>
      </c>
      <c r="BE85" s="4" t="s">
        <v>21</v>
      </c>
      <c r="BF85" s="4" t="s">
        <v>21</v>
      </c>
      <c r="BG85" s="3"/>
      <c r="BH85" s="3"/>
      <c r="BI85" s="3"/>
      <c r="BJ85" s="3">
        <f t="shared" si="5"/>
        <v>24</v>
      </c>
      <c r="BK85" s="3">
        <f t="shared" si="6"/>
        <v>1</v>
      </c>
      <c r="BL85" s="3">
        <f t="shared" si="4"/>
        <v>25</v>
      </c>
    </row>
    <row r="86" spans="1:64" x14ac:dyDescent="0.25">
      <c r="A86" s="2" t="s">
        <v>481</v>
      </c>
      <c r="C86" t="s">
        <v>371</v>
      </c>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4" t="s">
        <v>21</v>
      </c>
      <c r="AG86" s="34" t="s">
        <v>21</v>
      </c>
      <c r="AH86" s="34" t="s">
        <v>21</v>
      </c>
      <c r="AI86" s="34" t="s">
        <v>21</v>
      </c>
      <c r="AJ86" s="34" t="s">
        <v>21</v>
      </c>
      <c r="AK86" s="34" t="s">
        <v>21</v>
      </c>
      <c r="AL86" s="34" t="s">
        <v>21</v>
      </c>
      <c r="AM86" s="34" t="s">
        <v>21</v>
      </c>
      <c r="AN86" s="34" t="s">
        <v>21</v>
      </c>
      <c r="AO86" s="34" t="s">
        <v>21</v>
      </c>
      <c r="AP86" s="34" t="s">
        <v>21</v>
      </c>
      <c r="AQ86" s="3" t="s">
        <v>378</v>
      </c>
      <c r="AR86" s="4"/>
      <c r="AS86" s="4"/>
      <c r="AT86" s="4"/>
      <c r="AU86" s="4"/>
      <c r="AV86" s="4"/>
      <c r="AW86" s="3"/>
      <c r="AX86" s="3"/>
      <c r="AY86" s="3"/>
      <c r="AZ86" s="3"/>
      <c r="BA86" s="3"/>
      <c r="BB86" s="3"/>
      <c r="BC86" s="3"/>
      <c r="BD86" s="3"/>
      <c r="BE86" s="3"/>
      <c r="BF86" s="3"/>
      <c r="BG86" s="3"/>
      <c r="BH86" s="3"/>
      <c r="BI86" s="3"/>
      <c r="BJ86" s="3">
        <f t="shared" si="5"/>
        <v>11</v>
      </c>
      <c r="BK86" s="3" t="str">
        <f t="shared" si="6"/>
        <v xml:space="preserve"> </v>
      </c>
      <c r="BL86" s="3">
        <f t="shared" si="4"/>
        <v>11</v>
      </c>
    </row>
    <row r="87" spans="1:64" x14ac:dyDescent="0.25">
      <c r="A87" s="2">
        <v>1997</v>
      </c>
      <c r="B87">
        <v>1997</v>
      </c>
      <c r="C87" t="s">
        <v>103</v>
      </c>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4"/>
      <c r="AG87" s="34" t="s">
        <v>21</v>
      </c>
      <c r="AH87" s="4"/>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f t="shared" si="5"/>
        <v>1</v>
      </c>
      <c r="BK87" s="3" t="str">
        <f t="shared" si="6"/>
        <v xml:space="preserve"> </v>
      </c>
      <c r="BL87" s="3">
        <f t="shared" si="4"/>
        <v>1</v>
      </c>
    </row>
    <row r="88" spans="1:64" x14ac:dyDescent="0.25">
      <c r="A88" s="2">
        <v>2001</v>
      </c>
      <c r="B88">
        <v>2001</v>
      </c>
      <c r="C88" t="s">
        <v>90</v>
      </c>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4"/>
      <c r="AJ88" s="3"/>
      <c r="AK88" s="34" t="s">
        <v>21</v>
      </c>
      <c r="AL88" s="34" t="s">
        <v>21</v>
      </c>
      <c r="AM88" s="34" t="s">
        <v>21</v>
      </c>
      <c r="AN88" s="34" t="s">
        <v>21</v>
      </c>
      <c r="AO88" s="3"/>
      <c r="AP88" s="3"/>
      <c r="AQ88" s="3"/>
      <c r="AR88" s="3"/>
      <c r="AS88" s="3"/>
      <c r="AT88" s="3"/>
      <c r="AU88" s="3"/>
      <c r="AV88" s="3" t="s">
        <v>361</v>
      </c>
      <c r="AW88" s="4" t="s">
        <v>21</v>
      </c>
      <c r="AX88" s="4" t="s">
        <v>21</v>
      </c>
      <c r="AY88" s="4" t="s">
        <v>21</v>
      </c>
      <c r="AZ88" s="4" t="s">
        <v>21</v>
      </c>
      <c r="BA88" s="4" t="s">
        <v>21</v>
      </c>
      <c r="BB88" s="4" t="s">
        <v>21</v>
      </c>
      <c r="BC88" s="4" t="s">
        <v>21</v>
      </c>
      <c r="BD88" s="4"/>
      <c r="BE88" s="4"/>
      <c r="BF88" s="4"/>
      <c r="BG88" s="3"/>
      <c r="BH88" s="3"/>
      <c r="BI88" s="3"/>
      <c r="BJ88" s="3">
        <f t="shared" si="5"/>
        <v>11</v>
      </c>
      <c r="BK88" s="3">
        <f t="shared" si="6"/>
        <v>1</v>
      </c>
      <c r="BL88" s="3">
        <f t="shared" si="4"/>
        <v>12</v>
      </c>
    </row>
    <row r="89" spans="1:64" x14ac:dyDescent="0.25">
      <c r="A89" s="2"/>
      <c r="B89">
        <v>2002</v>
      </c>
      <c r="C89" s="37" t="s">
        <v>91</v>
      </c>
      <c r="D89" s="37"/>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9"/>
      <c r="AJ89" s="38"/>
      <c r="AK89" s="38"/>
      <c r="AL89" s="40" t="s">
        <v>21</v>
      </c>
      <c r="AM89" s="39" t="s">
        <v>21</v>
      </c>
      <c r="AN89" s="39" t="s">
        <v>21</v>
      </c>
      <c r="AO89" s="39" t="s">
        <v>21</v>
      </c>
      <c r="AP89" s="39" t="s">
        <v>21</v>
      </c>
      <c r="AQ89" s="39" t="s">
        <v>21</v>
      </c>
      <c r="AR89" s="39" t="s">
        <v>21</v>
      </c>
      <c r="AS89" s="39" t="s">
        <v>21</v>
      </c>
      <c r="AT89" s="39" t="s">
        <v>21</v>
      </c>
      <c r="AU89" s="39" t="s">
        <v>21</v>
      </c>
      <c r="AV89" s="39" t="s">
        <v>21</v>
      </c>
      <c r="AW89" s="39" t="s">
        <v>21</v>
      </c>
      <c r="AX89" s="39" t="s">
        <v>21</v>
      </c>
      <c r="AY89" s="40" t="s">
        <v>21</v>
      </c>
      <c r="AZ89" s="40" t="s">
        <v>21</v>
      </c>
      <c r="BA89" s="39" t="s">
        <v>21</v>
      </c>
      <c r="BB89" s="39" t="s">
        <v>21</v>
      </c>
      <c r="BC89" s="39" t="s">
        <v>21</v>
      </c>
      <c r="BD89" s="39" t="s">
        <v>21</v>
      </c>
      <c r="BE89" s="39" t="s">
        <v>21</v>
      </c>
      <c r="BF89" s="39" t="s">
        <v>21</v>
      </c>
      <c r="BG89" s="39" t="s">
        <v>21</v>
      </c>
      <c r="BH89" s="4" t="s">
        <v>21</v>
      </c>
      <c r="BI89" s="4"/>
      <c r="BJ89" s="3">
        <f t="shared" si="5"/>
        <v>23</v>
      </c>
      <c r="BK89" s="3" t="str">
        <f t="shared" si="6"/>
        <v xml:space="preserve"> </v>
      </c>
      <c r="BL89" s="3">
        <f t="shared" si="4"/>
        <v>23</v>
      </c>
    </row>
    <row r="90" spans="1:64" x14ac:dyDescent="0.25">
      <c r="A90" s="2"/>
      <c r="C90" t="s">
        <v>92</v>
      </c>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4"/>
      <c r="AJ90" s="3"/>
      <c r="AK90" s="3"/>
      <c r="AL90" s="34" t="s">
        <v>21</v>
      </c>
      <c r="AM90" s="4" t="s">
        <v>21</v>
      </c>
      <c r="AN90" s="4" t="s">
        <v>21</v>
      </c>
      <c r="AO90" s="4" t="s">
        <v>21</v>
      </c>
      <c r="AP90" s="4" t="s">
        <v>21</v>
      </c>
      <c r="AQ90" s="102" t="s">
        <v>21</v>
      </c>
      <c r="AR90" s="4"/>
      <c r="AS90" s="4"/>
      <c r="AT90" s="4" t="s">
        <v>21</v>
      </c>
      <c r="AU90" s="4" t="s">
        <v>21</v>
      </c>
      <c r="AV90" s="4" t="s">
        <v>21</v>
      </c>
      <c r="AW90" s="3"/>
      <c r="AX90" s="4" t="s">
        <v>21</v>
      </c>
      <c r="AY90" s="3"/>
      <c r="AZ90" s="34" t="s">
        <v>21</v>
      </c>
      <c r="BA90" s="4" t="s">
        <v>21</v>
      </c>
      <c r="BB90" s="4" t="s">
        <v>21</v>
      </c>
      <c r="BC90" s="4" t="s">
        <v>21</v>
      </c>
      <c r="BD90" s="4" t="s">
        <v>21</v>
      </c>
      <c r="BE90" s="4" t="s">
        <v>21</v>
      </c>
      <c r="BF90" s="4" t="s">
        <v>21</v>
      </c>
      <c r="BG90" s="4" t="s">
        <v>21</v>
      </c>
      <c r="BH90" s="4" t="s">
        <v>21</v>
      </c>
      <c r="BI90" s="4"/>
      <c r="BJ90" s="3">
        <f t="shared" si="5"/>
        <v>19</v>
      </c>
      <c r="BK90" s="3" t="str">
        <f t="shared" si="6"/>
        <v xml:space="preserve"> </v>
      </c>
      <c r="BL90" s="3">
        <f t="shared" si="4"/>
        <v>19</v>
      </c>
    </row>
    <row r="91" spans="1:64" x14ac:dyDescent="0.25">
      <c r="A91" s="2"/>
      <c r="B91">
        <v>2003</v>
      </c>
      <c r="C91" t="s">
        <v>558</v>
      </c>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4"/>
      <c r="AJ91" s="3"/>
      <c r="AK91" s="3"/>
      <c r="AL91" s="3"/>
      <c r="AM91" s="34" t="s">
        <v>21</v>
      </c>
      <c r="AN91" s="34" t="s">
        <v>21</v>
      </c>
      <c r="AO91" s="34" t="s">
        <v>21</v>
      </c>
      <c r="AP91" s="4"/>
      <c r="AQ91" s="3"/>
      <c r="AR91" s="4"/>
      <c r="AS91" s="4"/>
      <c r="AT91" s="4"/>
      <c r="AU91" s="4"/>
      <c r="AV91" s="4"/>
      <c r="AW91" s="3"/>
      <c r="AX91" s="3"/>
      <c r="AY91" s="3"/>
      <c r="AZ91" s="3"/>
      <c r="BA91" s="3"/>
      <c r="BB91" s="3"/>
      <c r="BC91" s="3"/>
      <c r="BD91" s="3"/>
      <c r="BE91" s="3"/>
      <c r="BF91" s="3"/>
      <c r="BG91" s="3"/>
      <c r="BH91" s="3"/>
      <c r="BI91" s="3"/>
      <c r="BJ91" s="3">
        <f t="shared" si="5"/>
        <v>3</v>
      </c>
      <c r="BK91" s="3" t="str">
        <f t="shared" si="6"/>
        <v xml:space="preserve"> </v>
      </c>
      <c r="BL91" s="3">
        <f t="shared" si="4"/>
        <v>3</v>
      </c>
    </row>
    <row r="92" spans="1:64" x14ac:dyDescent="0.25">
      <c r="A92" s="2"/>
      <c r="B92">
        <v>2004</v>
      </c>
      <c r="C92" t="s">
        <v>93</v>
      </c>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4"/>
      <c r="AJ92" s="3"/>
      <c r="AK92" s="3"/>
      <c r="AL92" s="3"/>
      <c r="AM92" s="3"/>
      <c r="AN92" s="34" t="s">
        <v>21</v>
      </c>
      <c r="AO92" s="3"/>
      <c r="AP92" s="3"/>
      <c r="AQ92" s="3"/>
      <c r="AR92" s="3"/>
      <c r="AS92" s="3"/>
      <c r="AT92" s="3"/>
      <c r="AU92" s="3"/>
      <c r="AV92" s="3"/>
      <c r="AW92" s="3"/>
      <c r="AX92" s="3"/>
      <c r="AY92" s="3"/>
      <c r="AZ92" s="3"/>
      <c r="BA92" s="3"/>
      <c r="BB92" s="3"/>
      <c r="BC92" s="3"/>
      <c r="BD92" s="3"/>
      <c r="BE92" s="3"/>
      <c r="BF92" s="3"/>
      <c r="BG92" s="3"/>
      <c r="BH92" s="3"/>
      <c r="BI92" s="3"/>
      <c r="BJ92" s="3">
        <f t="shared" si="5"/>
        <v>1</v>
      </c>
      <c r="BK92" s="3" t="str">
        <f t="shared" si="6"/>
        <v xml:space="preserve"> </v>
      </c>
      <c r="BL92" s="3">
        <f t="shared" si="4"/>
        <v>1</v>
      </c>
    </row>
    <row r="93" spans="1:64" x14ac:dyDescent="0.25">
      <c r="A93" s="2"/>
      <c r="B93">
        <v>2005</v>
      </c>
      <c r="C93" t="s">
        <v>94</v>
      </c>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4" t="s">
        <v>21</v>
      </c>
      <c r="AP93" s="34" t="s">
        <v>21</v>
      </c>
      <c r="AQ93" s="34" t="s">
        <v>21</v>
      </c>
      <c r="AR93" s="34" t="s">
        <v>21</v>
      </c>
      <c r="AS93" s="34" t="s">
        <v>21</v>
      </c>
      <c r="AT93" s="34" t="s">
        <v>21</v>
      </c>
      <c r="AU93" s="34" t="s">
        <v>21</v>
      </c>
      <c r="AV93" s="34" t="s">
        <v>21</v>
      </c>
      <c r="AW93" s="34" t="s">
        <v>21</v>
      </c>
      <c r="AX93" s="34" t="s">
        <v>21</v>
      </c>
      <c r="AY93" s="34" t="s">
        <v>21</v>
      </c>
      <c r="AZ93" s="34" t="s">
        <v>21</v>
      </c>
      <c r="BA93" s="34" t="s">
        <v>21</v>
      </c>
      <c r="BB93" s="34" t="s">
        <v>21</v>
      </c>
      <c r="BC93" s="34" t="s">
        <v>21</v>
      </c>
      <c r="BD93" s="4" t="s">
        <v>21</v>
      </c>
      <c r="BE93" s="4" t="s">
        <v>21</v>
      </c>
      <c r="BF93" s="4" t="s">
        <v>21</v>
      </c>
      <c r="BG93" s="4" t="s">
        <v>21</v>
      </c>
      <c r="BH93" s="4" t="s">
        <v>21</v>
      </c>
      <c r="BI93" s="4"/>
      <c r="BJ93" s="3">
        <f t="shared" si="5"/>
        <v>20</v>
      </c>
      <c r="BK93" s="3" t="str">
        <f t="shared" si="6"/>
        <v xml:space="preserve"> </v>
      </c>
      <c r="BL93" s="3">
        <f t="shared" si="4"/>
        <v>20</v>
      </c>
    </row>
    <row r="94" spans="1:64" x14ac:dyDescent="0.25">
      <c r="A94" s="2"/>
      <c r="B94">
        <v>2011</v>
      </c>
      <c r="C94" s="37" t="s">
        <v>95</v>
      </c>
      <c r="D94" s="37"/>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40" t="s">
        <v>21</v>
      </c>
      <c r="AV94" s="39"/>
      <c r="AW94" s="40" t="s">
        <v>21</v>
      </c>
      <c r="AX94" s="40" t="s">
        <v>21</v>
      </c>
      <c r="AY94" s="87" t="s">
        <v>362</v>
      </c>
      <c r="AZ94" s="38" t="s">
        <v>361</v>
      </c>
      <c r="BA94" s="38" t="s">
        <v>361</v>
      </c>
      <c r="BB94" s="40" t="s">
        <v>21</v>
      </c>
      <c r="BC94" s="40" t="s">
        <v>21</v>
      </c>
      <c r="BD94" s="39" t="s">
        <v>21</v>
      </c>
      <c r="BE94" s="39" t="s">
        <v>21</v>
      </c>
      <c r="BF94" s="39" t="s">
        <v>21</v>
      </c>
      <c r="BG94" s="39" t="s">
        <v>21</v>
      </c>
      <c r="BH94" s="4" t="s">
        <v>21</v>
      </c>
      <c r="BI94" s="4"/>
      <c r="BJ94" s="3">
        <f t="shared" si="5"/>
        <v>11</v>
      </c>
      <c r="BK94" s="3">
        <f t="shared" si="6"/>
        <v>2</v>
      </c>
      <c r="BL94" s="3">
        <f t="shared" si="4"/>
        <v>13</v>
      </c>
    </row>
    <row r="95" spans="1:64" ht="15.75" x14ac:dyDescent="0.25">
      <c r="A95" s="2"/>
      <c r="B95">
        <v>2014</v>
      </c>
      <c r="C95" t="s">
        <v>329</v>
      </c>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4" t="s">
        <v>21</v>
      </c>
      <c r="AY95" s="34" t="s">
        <v>21</v>
      </c>
      <c r="AZ95" s="34" t="s">
        <v>21</v>
      </c>
      <c r="BA95" s="34" t="s">
        <v>21</v>
      </c>
      <c r="BB95" s="34" t="s">
        <v>21</v>
      </c>
      <c r="BC95" s="34" t="s">
        <v>21</v>
      </c>
      <c r="BD95" s="4" t="s">
        <v>21</v>
      </c>
      <c r="BE95" s="4" t="s">
        <v>21</v>
      </c>
      <c r="BF95" s="4" t="s">
        <v>21</v>
      </c>
      <c r="BG95" s="4" t="s">
        <v>21</v>
      </c>
      <c r="BH95" s="4" t="s">
        <v>21</v>
      </c>
      <c r="BI95" s="4"/>
      <c r="BJ95" s="3">
        <f t="shared" si="5"/>
        <v>11</v>
      </c>
      <c r="BK95" s="3" t="str">
        <f t="shared" si="6"/>
        <v xml:space="preserve"> </v>
      </c>
      <c r="BL95" s="3">
        <f t="shared" si="4"/>
        <v>11</v>
      </c>
    </row>
    <row r="96" spans="1:64" x14ac:dyDescent="0.25">
      <c r="A96" s="2"/>
      <c r="B96">
        <v>2017</v>
      </c>
      <c r="C96" t="s">
        <v>116</v>
      </c>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4"/>
      <c r="AY96" s="3"/>
      <c r="AZ96" s="3"/>
      <c r="BA96" s="34" t="s">
        <v>21</v>
      </c>
      <c r="BB96" s="4" t="s">
        <v>21</v>
      </c>
      <c r="BC96" s="4" t="s">
        <v>21</v>
      </c>
      <c r="BD96" s="4" t="s">
        <v>21</v>
      </c>
      <c r="BE96" s="4" t="s">
        <v>21</v>
      </c>
      <c r="BF96" s="4"/>
      <c r="BG96" s="3"/>
      <c r="BH96" s="3"/>
      <c r="BI96" s="3"/>
      <c r="BJ96" s="3">
        <f t="shared" si="5"/>
        <v>5</v>
      </c>
      <c r="BK96" s="3" t="str">
        <f t="shared" si="6"/>
        <v xml:space="preserve"> </v>
      </c>
      <c r="BL96" s="3">
        <f t="shared" si="4"/>
        <v>5</v>
      </c>
    </row>
    <row r="97" spans="1:65" x14ac:dyDescent="0.25">
      <c r="A97" s="2"/>
      <c r="E97" s="3"/>
      <c r="F97" s="3"/>
      <c r="G97" s="3"/>
      <c r="H97" s="3"/>
      <c r="I97" s="3"/>
      <c r="J97" s="3"/>
      <c r="K97" s="3"/>
      <c r="L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K97" s="3"/>
    </row>
    <row r="98" spans="1:65" x14ac:dyDescent="0.25">
      <c r="A98" s="2"/>
      <c r="C98" t="s">
        <v>363</v>
      </c>
      <c r="D98" s="3"/>
      <c r="E98" s="3">
        <f t="shared" ref="E98:AJ98" si="7">COUNTIF(E13:E96, "=ü")+COUNTIF(E13:E96,"=on file")</f>
        <v>24</v>
      </c>
      <c r="F98" s="3">
        <f t="shared" si="7"/>
        <v>23</v>
      </c>
      <c r="G98" s="3">
        <f t="shared" si="7"/>
        <v>26</v>
      </c>
      <c r="H98" s="3">
        <f t="shared" si="7"/>
        <v>28</v>
      </c>
      <c r="I98" s="3">
        <f t="shared" si="7"/>
        <v>27</v>
      </c>
      <c r="J98" s="3">
        <f t="shared" si="7"/>
        <v>27</v>
      </c>
      <c r="K98" s="3">
        <f t="shared" si="7"/>
        <v>27</v>
      </c>
      <c r="L98" s="3">
        <f t="shared" si="7"/>
        <v>27</v>
      </c>
      <c r="M98" s="3">
        <f t="shared" si="7"/>
        <v>27</v>
      </c>
      <c r="N98" s="3">
        <f t="shared" si="7"/>
        <v>26</v>
      </c>
      <c r="O98" s="3">
        <f t="shared" si="7"/>
        <v>25</v>
      </c>
      <c r="P98" s="3">
        <f t="shared" si="7"/>
        <v>24</v>
      </c>
      <c r="Q98" s="3">
        <f t="shared" si="7"/>
        <v>26</v>
      </c>
      <c r="R98" s="3">
        <f t="shared" si="7"/>
        <v>27</v>
      </c>
      <c r="S98" s="3">
        <f t="shared" si="7"/>
        <v>30</v>
      </c>
      <c r="T98" s="3">
        <f t="shared" si="7"/>
        <v>28</v>
      </c>
      <c r="U98" s="3">
        <f t="shared" si="7"/>
        <v>30</v>
      </c>
      <c r="V98" s="3">
        <f t="shared" si="7"/>
        <v>35</v>
      </c>
      <c r="W98" s="3">
        <f t="shared" si="7"/>
        <v>38</v>
      </c>
      <c r="X98" s="3">
        <f t="shared" si="7"/>
        <v>37</v>
      </c>
      <c r="Y98" s="3">
        <f t="shared" si="7"/>
        <v>37</v>
      </c>
      <c r="Z98" s="3">
        <f t="shared" si="7"/>
        <v>41</v>
      </c>
      <c r="AA98" s="3">
        <f t="shared" si="7"/>
        <v>46</v>
      </c>
      <c r="AB98" s="3">
        <f t="shared" si="7"/>
        <v>47</v>
      </c>
      <c r="AC98" s="3">
        <f t="shared" si="7"/>
        <v>45</v>
      </c>
      <c r="AD98" s="3">
        <f t="shared" si="7"/>
        <v>44</v>
      </c>
      <c r="AE98" s="47">
        <f t="shared" si="7"/>
        <v>45</v>
      </c>
      <c r="AF98" s="3">
        <f t="shared" si="7"/>
        <v>47</v>
      </c>
      <c r="AG98" s="3">
        <f t="shared" si="7"/>
        <v>47</v>
      </c>
      <c r="AH98" s="3">
        <f t="shared" si="7"/>
        <v>44</v>
      </c>
      <c r="AI98" s="3">
        <f t="shared" si="7"/>
        <v>44</v>
      </c>
      <c r="AJ98" s="3">
        <f t="shared" si="7"/>
        <v>45</v>
      </c>
      <c r="AK98" s="3">
        <f t="shared" ref="AK98:BH98" si="8">COUNTIF(AK13:AK96, "=ü")+COUNTIF(AK13:AK96,"=on file")</f>
        <v>44</v>
      </c>
      <c r="AL98" s="3">
        <f t="shared" si="8"/>
        <v>49</v>
      </c>
      <c r="AM98" s="3">
        <f t="shared" si="8"/>
        <v>48</v>
      </c>
      <c r="AN98" s="3">
        <f t="shared" si="8"/>
        <v>50</v>
      </c>
      <c r="AO98" s="3">
        <f t="shared" si="8"/>
        <v>48</v>
      </c>
      <c r="AP98" s="3">
        <f t="shared" si="8"/>
        <v>45</v>
      </c>
      <c r="AQ98" s="3">
        <f t="shared" si="8"/>
        <v>36</v>
      </c>
      <c r="AR98" s="3">
        <f t="shared" si="8"/>
        <v>45</v>
      </c>
      <c r="AS98" s="3">
        <f t="shared" si="8"/>
        <v>44</v>
      </c>
      <c r="AT98" s="3">
        <f t="shared" si="8"/>
        <v>45</v>
      </c>
      <c r="AU98" s="3">
        <f t="shared" si="8"/>
        <v>45</v>
      </c>
      <c r="AV98" s="3">
        <f t="shared" si="8"/>
        <v>43</v>
      </c>
      <c r="AW98" s="3">
        <f t="shared" si="8"/>
        <v>45</v>
      </c>
      <c r="AX98" s="3">
        <f t="shared" si="8"/>
        <v>48</v>
      </c>
      <c r="AY98" s="3">
        <f t="shared" si="8"/>
        <v>48</v>
      </c>
      <c r="AZ98" s="3">
        <f t="shared" si="8"/>
        <v>50</v>
      </c>
      <c r="BA98" s="3">
        <f t="shared" si="8"/>
        <v>50</v>
      </c>
      <c r="BB98" s="3">
        <f t="shared" si="8"/>
        <v>51</v>
      </c>
      <c r="BC98" s="3">
        <f t="shared" si="8"/>
        <v>51</v>
      </c>
      <c r="BD98" s="3">
        <f t="shared" si="8"/>
        <v>50</v>
      </c>
      <c r="BE98" s="3">
        <f t="shared" si="8"/>
        <v>51</v>
      </c>
      <c r="BF98" s="3">
        <f t="shared" si="8"/>
        <v>49</v>
      </c>
      <c r="BG98" s="3">
        <f t="shared" si="8"/>
        <v>48</v>
      </c>
      <c r="BH98" s="3">
        <f t="shared" si="8"/>
        <v>48</v>
      </c>
      <c r="BI98" s="3"/>
      <c r="BJ98" s="114">
        <f>SUM(BJ13:BJ96)</f>
        <v>2225</v>
      </c>
      <c r="BK98" s="3">
        <f>SUM(BK13:BK97)</f>
        <v>23</v>
      </c>
      <c r="BL98" s="3">
        <f>SUM(BL13:BL96)</f>
        <v>2248</v>
      </c>
      <c r="BM98">
        <f>SUM(E98:BH98)</f>
        <v>2225</v>
      </c>
    </row>
    <row r="99" spans="1:65" x14ac:dyDescent="0.25">
      <c r="A99" s="2"/>
      <c r="E99" s="3"/>
      <c r="F99" s="3"/>
      <c r="G99" s="3"/>
      <c r="H99" s="3"/>
      <c r="I99" s="3"/>
      <c r="J99" s="3"/>
      <c r="K99" s="3"/>
      <c r="L99" s="3"/>
      <c r="N99" s="3"/>
      <c r="O99" s="3"/>
      <c r="P99" s="3"/>
      <c r="Q99" s="3"/>
      <c r="R99" s="3"/>
      <c r="S99" s="3"/>
      <c r="T99" s="3"/>
      <c r="U99" s="3"/>
      <c r="V99" s="3"/>
      <c r="W99" s="3"/>
      <c r="X99" s="3"/>
      <c r="Y99" s="3"/>
      <c r="Z99" s="3"/>
      <c r="AA99" s="3"/>
      <c r="AB99" s="3"/>
      <c r="AC99" s="3"/>
      <c r="AD99" s="3"/>
      <c r="AE99" s="47"/>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93"/>
    </row>
    <row r="100" spans="1:65" x14ac:dyDescent="0.25">
      <c r="A100" s="2"/>
      <c r="C100" t="s">
        <v>144</v>
      </c>
      <c r="E100" s="3">
        <v>24</v>
      </c>
      <c r="F100" s="3">
        <v>23</v>
      </c>
      <c r="G100" s="3">
        <v>26</v>
      </c>
      <c r="H100" s="3">
        <v>27</v>
      </c>
      <c r="I100" s="3">
        <v>27</v>
      </c>
      <c r="J100" s="3">
        <v>27</v>
      </c>
      <c r="K100" s="3">
        <v>27</v>
      </c>
      <c r="L100" s="3">
        <v>28</v>
      </c>
      <c r="M100" s="3">
        <v>27</v>
      </c>
      <c r="N100" s="3">
        <v>26</v>
      </c>
      <c r="O100" s="3">
        <v>25</v>
      </c>
      <c r="P100" s="3">
        <v>24</v>
      </c>
      <c r="Q100" s="3">
        <v>26</v>
      </c>
      <c r="R100" s="3">
        <v>28</v>
      </c>
      <c r="S100" s="3">
        <v>30</v>
      </c>
      <c r="T100" s="3">
        <v>28</v>
      </c>
      <c r="U100" s="3">
        <v>30</v>
      </c>
      <c r="V100" s="3">
        <v>35</v>
      </c>
      <c r="W100" s="3">
        <v>38</v>
      </c>
      <c r="X100" s="3">
        <v>34</v>
      </c>
      <c r="Y100" s="3">
        <v>37</v>
      </c>
      <c r="Z100" s="3">
        <v>41</v>
      </c>
      <c r="AA100" s="3">
        <v>46</v>
      </c>
      <c r="AB100" s="3">
        <v>47</v>
      </c>
      <c r="AC100" s="3">
        <v>45</v>
      </c>
      <c r="AD100" s="3">
        <v>44</v>
      </c>
      <c r="AE100" s="47">
        <v>44</v>
      </c>
      <c r="AF100" s="3">
        <v>47</v>
      </c>
      <c r="AG100" s="47">
        <v>48</v>
      </c>
      <c r="AH100" s="3">
        <v>44</v>
      </c>
      <c r="AI100" s="3">
        <v>45</v>
      </c>
      <c r="AJ100" s="3">
        <v>45</v>
      </c>
      <c r="AK100" s="3">
        <v>44</v>
      </c>
      <c r="AL100" s="3">
        <v>49</v>
      </c>
      <c r="AM100" s="3">
        <v>48</v>
      </c>
      <c r="AN100" s="3">
        <v>50</v>
      </c>
      <c r="AO100" s="47">
        <v>47</v>
      </c>
      <c r="AP100" s="47">
        <v>43</v>
      </c>
      <c r="AQ100" s="47">
        <v>45</v>
      </c>
      <c r="AR100" s="3">
        <v>44</v>
      </c>
      <c r="AS100" s="3">
        <v>44</v>
      </c>
      <c r="AT100" s="3">
        <v>45</v>
      </c>
      <c r="AU100" s="47" t="s">
        <v>372</v>
      </c>
      <c r="AV100" s="47" t="s">
        <v>373</v>
      </c>
      <c r="AW100" s="3">
        <v>44</v>
      </c>
      <c r="AX100" s="3">
        <v>47</v>
      </c>
      <c r="AY100" s="3">
        <v>47</v>
      </c>
      <c r="AZ100" s="3">
        <v>50</v>
      </c>
      <c r="BA100" s="47">
        <v>51</v>
      </c>
      <c r="BB100" s="3">
        <v>51</v>
      </c>
      <c r="BC100" s="3">
        <v>50</v>
      </c>
      <c r="BD100" s="3">
        <v>50</v>
      </c>
      <c r="BE100" s="3">
        <v>50</v>
      </c>
      <c r="BF100" s="3">
        <v>49</v>
      </c>
      <c r="BG100" s="3">
        <v>48</v>
      </c>
      <c r="BH100" s="3">
        <v>48</v>
      </c>
      <c r="BI100" s="3"/>
      <c r="BJ100" s="115">
        <f>SUM(D100:BH100)+46+45</f>
        <v>2228</v>
      </c>
    </row>
    <row r="101" spans="1:65" x14ac:dyDescent="0.25">
      <c r="A101" s="2"/>
      <c r="C101" t="s">
        <v>19</v>
      </c>
      <c r="E101" s="3">
        <v>104</v>
      </c>
      <c r="F101" s="3">
        <v>94</v>
      </c>
      <c r="G101" s="3">
        <v>103</v>
      </c>
      <c r="H101" s="3">
        <v>103</v>
      </c>
      <c r="I101" s="3">
        <v>113</v>
      </c>
      <c r="J101" s="3">
        <v>103</v>
      </c>
      <c r="K101" s="3">
        <v>106</v>
      </c>
      <c r="L101" s="3">
        <v>105</v>
      </c>
      <c r="M101" s="3">
        <v>96</v>
      </c>
      <c r="N101" s="3">
        <v>100</v>
      </c>
      <c r="O101" s="3">
        <v>105</v>
      </c>
      <c r="P101" s="3">
        <v>105</v>
      </c>
      <c r="Q101" s="3">
        <v>111</v>
      </c>
      <c r="R101" s="3">
        <v>107</v>
      </c>
      <c r="S101" s="3">
        <v>110</v>
      </c>
      <c r="T101" s="3">
        <v>117</v>
      </c>
      <c r="U101" s="3">
        <v>104</v>
      </c>
      <c r="V101" s="3">
        <v>111</v>
      </c>
      <c r="W101" s="3">
        <v>121</v>
      </c>
      <c r="X101" s="3">
        <v>117</v>
      </c>
      <c r="Y101" s="3">
        <v>114</v>
      </c>
      <c r="Z101" s="3">
        <v>124</v>
      </c>
      <c r="AA101" s="3">
        <v>121</v>
      </c>
      <c r="AB101" s="3">
        <v>122</v>
      </c>
      <c r="AC101" s="3">
        <v>125</v>
      </c>
      <c r="AD101" s="3">
        <v>127</v>
      </c>
      <c r="AE101" s="3">
        <v>125</v>
      </c>
      <c r="AF101" s="3">
        <v>131</v>
      </c>
      <c r="AG101" s="3">
        <v>125</v>
      </c>
      <c r="AH101" s="3">
        <v>134</v>
      </c>
      <c r="AI101" s="3">
        <v>139</v>
      </c>
      <c r="AJ101" s="3">
        <v>130</v>
      </c>
      <c r="AK101" s="3">
        <v>132</v>
      </c>
      <c r="AL101" s="3">
        <v>128</v>
      </c>
      <c r="AM101" s="3">
        <v>133</v>
      </c>
      <c r="AN101" s="3">
        <v>142</v>
      </c>
      <c r="AO101" s="3">
        <v>129</v>
      </c>
      <c r="AP101" s="3">
        <v>129</v>
      </c>
      <c r="AQ101" s="3">
        <v>127</v>
      </c>
      <c r="AR101" s="3">
        <v>138</v>
      </c>
      <c r="AS101" s="3">
        <v>124</v>
      </c>
      <c r="AT101" s="3">
        <v>141</v>
      </c>
      <c r="AU101" s="3">
        <v>147</v>
      </c>
      <c r="AV101" s="3">
        <v>145</v>
      </c>
      <c r="AW101" s="3">
        <v>128</v>
      </c>
      <c r="AX101" s="3">
        <v>140</v>
      </c>
      <c r="AY101" s="3">
        <v>137</v>
      </c>
      <c r="AZ101" s="3">
        <v>129</v>
      </c>
      <c r="BA101" s="3">
        <v>134</v>
      </c>
      <c r="BB101" s="3">
        <v>130</v>
      </c>
      <c r="BC101" s="3">
        <v>133</v>
      </c>
      <c r="BD101" s="3">
        <v>139</v>
      </c>
      <c r="BE101" s="3">
        <v>135</v>
      </c>
      <c r="BF101" s="3">
        <v>140</v>
      </c>
      <c r="BG101" s="3">
        <v>139</v>
      </c>
      <c r="BH101" s="3">
        <v>133</v>
      </c>
      <c r="BI101" s="3"/>
      <c r="BJ101" s="13"/>
    </row>
    <row r="102" spans="1:65" x14ac:dyDescent="0.25">
      <c r="A102" s="2"/>
      <c r="C102" t="s">
        <v>561</v>
      </c>
      <c r="E102" s="3">
        <v>59213</v>
      </c>
      <c r="F102" s="3">
        <v>50418</v>
      </c>
      <c r="G102" s="3">
        <v>49688</v>
      </c>
      <c r="H102" s="3">
        <v>29463</v>
      </c>
      <c r="I102" s="3">
        <v>67692</v>
      </c>
      <c r="J102" s="3">
        <v>49688</v>
      </c>
      <c r="K102" s="3">
        <v>59115</v>
      </c>
      <c r="L102" s="3">
        <v>42795</v>
      </c>
      <c r="M102" s="3">
        <v>49334</v>
      </c>
      <c r="N102" s="3">
        <v>42980</v>
      </c>
      <c r="O102" s="3">
        <v>63692</v>
      </c>
      <c r="P102" s="3">
        <v>58074</v>
      </c>
      <c r="Q102" s="3">
        <v>72466</v>
      </c>
      <c r="R102" s="3">
        <v>79686</v>
      </c>
      <c r="S102" s="3">
        <v>88223</v>
      </c>
      <c r="T102" s="3">
        <v>81953</v>
      </c>
      <c r="U102" s="3">
        <v>92398</v>
      </c>
      <c r="V102" s="3">
        <v>103000</v>
      </c>
      <c r="W102" s="3">
        <v>108848</v>
      </c>
      <c r="X102" s="3">
        <v>102319</v>
      </c>
      <c r="Y102" s="3">
        <v>97407</v>
      </c>
      <c r="Z102" s="3">
        <v>121145</v>
      </c>
      <c r="AA102" s="3">
        <v>174574</v>
      </c>
      <c r="AB102" s="3">
        <v>118434</v>
      </c>
      <c r="AC102" s="3">
        <v>119424</v>
      </c>
      <c r="AD102" s="3">
        <v>147059</v>
      </c>
      <c r="AE102" s="76">
        <v>139261</v>
      </c>
      <c r="AF102" s="3">
        <v>226449</v>
      </c>
      <c r="AG102" s="3">
        <v>141945</v>
      </c>
      <c r="AH102" s="3">
        <v>154520</v>
      </c>
      <c r="AI102" s="3">
        <v>154781</v>
      </c>
      <c r="AJ102" s="3">
        <v>178695</v>
      </c>
      <c r="AK102" s="3">
        <v>138192</v>
      </c>
      <c r="AL102" s="3">
        <v>150968</v>
      </c>
      <c r="AM102" s="3">
        <v>163115</v>
      </c>
      <c r="AN102" s="3">
        <v>167181</v>
      </c>
      <c r="AO102" s="3">
        <v>145387</v>
      </c>
      <c r="AP102" s="3">
        <f>143864+1671+1249</f>
        <v>146784</v>
      </c>
      <c r="AQ102" s="3">
        <f>122716+548+1635+1360+1971+2585</f>
        <v>130815</v>
      </c>
      <c r="AR102" s="3">
        <f>144698+1188</f>
        <v>145886</v>
      </c>
      <c r="AS102" s="3">
        <v>120321</v>
      </c>
      <c r="AT102" s="3">
        <v>149547</v>
      </c>
      <c r="AU102" s="3">
        <v>145576</v>
      </c>
      <c r="AV102" s="3">
        <v>143280</v>
      </c>
      <c r="AW102" s="3">
        <v>110142</v>
      </c>
      <c r="AX102" s="3">
        <v>121189</v>
      </c>
      <c r="AY102" s="3">
        <f>121558+1961</f>
        <v>123519</v>
      </c>
      <c r="AZ102" s="3">
        <f>139376+755</f>
        <v>140131</v>
      </c>
      <c r="BA102" s="3">
        <v>131539</v>
      </c>
      <c r="BB102" s="3">
        <v>129506</v>
      </c>
      <c r="BC102" s="3">
        <v>132576</v>
      </c>
      <c r="BD102" s="3">
        <v>163411</v>
      </c>
      <c r="BE102" s="92">
        <v>153605</v>
      </c>
      <c r="BF102" s="92">
        <v>136194</v>
      </c>
      <c r="BG102" s="3">
        <v>126369</v>
      </c>
      <c r="BH102" s="3">
        <v>158211</v>
      </c>
      <c r="BI102" s="122"/>
      <c r="BJ102" s="13">
        <f>SUM(D102:BH102)</f>
        <v>6498183</v>
      </c>
    </row>
    <row r="103" spans="1:65" x14ac:dyDescent="0.25">
      <c r="A103" s="2"/>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76"/>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92"/>
      <c r="BF103" s="92"/>
      <c r="BG103" s="3"/>
      <c r="BH103" s="121"/>
      <c r="BI103" s="122"/>
      <c r="BJ103" s="13"/>
    </row>
    <row r="104" spans="1:65" x14ac:dyDescent="0.25">
      <c r="A104" s="2"/>
      <c r="C104" s="33" t="s">
        <v>330</v>
      </c>
      <c r="D104" s="33"/>
      <c r="E104" s="36">
        <f>E98-'Audubon database'!U72</f>
        <v>20</v>
      </c>
      <c r="F104" s="36">
        <f>F98-'Audubon database'!V72</f>
        <v>18</v>
      </c>
      <c r="G104" s="36">
        <f>G98-'Audubon database'!W72</f>
        <v>22</v>
      </c>
      <c r="H104" s="36">
        <f>H98-'Audubon database'!X72</f>
        <v>23</v>
      </c>
      <c r="I104" s="36">
        <f>I98-'Audubon database'!Y72</f>
        <v>23</v>
      </c>
      <c r="J104" s="36">
        <f>J98-'Audubon database'!Z72</f>
        <v>23</v>
      </c>
      <c r="K104" s="36">
        <f>K98-'Audubon database'!AA72</f>
        <v>23</v>
      </c>
      <c r="L104" s="36">
        <f>L98-'Audubon database'!AB72</f>
        <v>20</v>
      </c>
      <c r="M104" s="36">
        <f>M98-'Audubon database'!AC72</f>
        <v>21</v>
      </c>
      <c r="N104" s="36">
        <f>N98-'Audubon database'!AD72</f>
        <v>20</v>
      </c>
      <c r="O104" s="36">
        <f>O98-'Audubon database'!AE72</f>
        <v>19</v>
      </c>
      <c r="P104" s="36">
        <f>P98-'Audubon database'!AF72</f>
        <v>17</v>
      </c>
      <c r="Q104" s="36">
        <f>Q98-'Audubon database'!AG72</f>
        <v>20</v>
      </c>
      <c r="R104" s="36">
        <f>R98-'Audubon database'!AH72</f>
        <v>19</v>
      </c>
      <c r="S104" s="36">
        <f>S98-'Audubon database'!AI72</f>
        <v>22</v>
      </c>
      <c r="T104" s="36">
        <f>T98-'Audubon database'!AJ72</f>
        <v>20</v>
      </c>
      <c r="U104" s="36">
        <f>U98-'Audubon database'!AK72</f>
        <v>22</v>
      </c>
      <c r="V104" s="36">
        <f>V98-'Audubon database'!AL72</f>
        <v>27</v>
      </c>
      <c r="W104" s="36">
        <f>W98-'Audubon database'!AM72</f>
        <v>29</v>
      </c>
      <c r="X104" s="36">
        <f>X98-'Audubon database'!AN72</f>
        <v>30</v>
      </c>
      <c r="Y104" s="36">
        <f>Y98-'Audubon database'!AO72</f>
        <v>30</v>
      </c>
      <c r="Z104" s="36">
        <f>Z98-'Audubon database'!AP72</f>
        <v>36</v>
      </c>
      <c r="AA104" s="36">
        <f>AA98-'Audubon database'!AQ72</f>
        <v>40</v>
      </c>
      <c r="AB104" s="36">
        <f>AB98-'Audubon database'!AR72</f>
        <v>40</v>
      </c>
      <c r="AC104" s="36">
        <f>AC98-'Audubon database'!AS72</f>
        <v>40</v>
      </c>
      <c r="AD104" s="36">
        <f>AD98-'Audubon database'!AT72</f>
        <v>39</v>
      </c>
      <c r="AE104" s="36">
        <f>AE98-'Audubon database'!AU72</f>
        <v>41</v>
      </c>
      <c r="AF104" s="36">
        <f>AF98-'Audubon database'!AV72</f>
        <v>43</v>
      </c>
      <c r="AG104" s="36">
        <f>AG98-'Audubon database'!AW72</f>
        <v>43</v>
      </c>
      <c r="AH104" s="36">
        <f>AH98-'Audubon database'!AX72</f>
        <v>39</v>
      </c>
      <c r="AI104" s="36">
        <f>AI98-'Audubon database'!AY72</f>
        <v>40</v>
      </c>
      <c r="AJ104" s="36">
        <f>AJ98-'Audubon database'!AZ72</f>
        <v>37</v>
      </c>
      <c r="AK104" s="36">
        <f>AK98-'Audubon database'!BA72</f>
        <v>39</v>
      </c>
      <c r="AL104" s="36">
        <f>AL98-'Audubon database'!BB72</f>
        <v>39</v>
      </c>
      <c r="AM104" s="36">
        <f>AM98-'Audubon database'!BC72</f>
        <v>37</v>
      </c>
      <c r="AN104" s="36">
        <f>AN98-'Audubon database'!BD72</f>
        <v>37</v>
      </c>
      <c r="AO104" s="36">
        <f>AO98-'Audubon database'!BE72</f>
        <v>35</v>
      </c>
      <c r="AP104" s="36">
        <f>AP98-'Audubon database'!BF72</f>
        <v>31</v>
      </c>
      <c r="AQ104" s="36">
        <f>AQ98-'Audubon database'!BG72</f>
        <v>23</v>
      </c>
      <c r="AR104" s="36">
        <f>AR98-'Audubon database'!BH72</f>
        <v>34</v>
      </c>
      <c r="AS104" s="36">
        <f>AS98-'Audubon database'!BI72</f>
        <v>32</v>
      </c>
      <c r="AT104" s="36">
        <f>AT98-'Audubon database'!BJ72</f>
        <v>28</v>
      </c>
      <c r="AU104" s="36">
        <f>AU98-'Audubon database'!BK72</f>
        <v>29</v>
      </c>
      <c r="AV104" s="36">
        <f>AV98-'Audubon database'!BL72</f>
        <v>28</v>
      </c>
      <c r="AW104" s="36">
        <f>AW98-'Audubon database'!BM72</f>
        <v>23</v>
      </c>
      <c r="AX104" s="36">
        <f>AX98-'Audubon database'!BN72</f>
        <v>22</v>
      </c>
      <c r="AY104" s="36">
        <f>AY98-'Audubon database'!BO72</f>
        <v>23</v>
      </c>
      <c r="AZ104" s="36">
        <f>AZ98-'Audubon database'!BP72</f>
        <v>26</v>
      </c>
      <c r="BA104" s="36">
        <f>BA98-'Audubon database'!BQ72</f>
        <v>25</v>
      </c>
      <c r="BB104" s="36">
        <f>BB98-'Audubon database'!BR72</f>
        <v>22</v>
      </c>
      <c r="BC104" s="36">
        <f>BC98-'Audubon database'!BS72</f>
        <v>20</v>
      </c>
      <c r="BD104" s="36">
        <f>BD98-'Audubon database'!BT72</f>
        <v>6</v>
      </c>
      <c r="BE104" s="36">
        <f>BE98-'Audubon database'!BU72</f>
        <v>1</v>
      </c>
      <c r="BF104" s="36">
        <f>BF98-'Audubon database'!BV72</f>
        <v>0</v>
      </c>
      <c r="BG104" s="36">
        <f>BG98-'Audubon database'!BW72</f>
        <v>0</v>
      </c>
      <c r="BH104" s="36">
        <f>BH98-'Audubon database'!BX72</f>
        <v>0</v>
      </c>
      <c r="BI104" s="32"/>
      <c r="BJ104" s="36">
        <f>SUM(E104:BE104)</f>
        <v>1466</v>
      </c>
      <c r="BL104" s="72">
        <f>BJ104/BJ98</f>
        <v>0.65887640449438201</v>
      </c>
    </row>
    <row r="105" spans="1:65" x14ac:dyDescent="0.25">
      <c r="A105" s="2"/>
      <c r="E105" s="3"/>
      <c r="F105" s="3"/>
      <c r="G105" s="3"/>
      <c r="H105" s="3"/>
      <c r="I105" s="3"/>
      <c r="J105" s="3"/>
      <c r="K105" s="3"/>
      <c r="L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row>
    <row r="106" spans="1:65" x14ac:dyDescent="0.25">
      <c r="A106" s="2"/>
      <c r="E106" s="3"/>
      <c r="F106" s="3"/>
      <c r="G106" s="3"/>
      <c r="H106" s="3"/>
      <c r="I106" s="3"/>
      <c r="J106" s="3"/>
      <c r="K106" s="3"/>
      <c r="L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row>
    <row r="107" spans="1:65" x14ac:dyDescent="0.25">
      <c r="A107" s="2"/>
      <c r="B107" s="7" t="s">
        <v>39</v>
      </c>
      <c r="C107" t="s">
        <v>364</v>
      </c>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row>
    <row r="108" spans="1:65" x14ac:dyDescent="0.25">
      <c r="A108" s="2"/>
      <c r="B108" s="7" t="s">
        <v>46</v>
      </c>
      <c r="C108" t="s">
        <v>365</v>
      </c>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row>
    <row r="109" spans="1:65" x14ac:dyDescent="0.25">
      <c r="A109" s="2"/>
      <c r="B109" s="7" t="s">
        <v>87</v>
      </c>
      <c r="C109" t="s">
        <v>367</v>
      </c>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120"/>
      <c r="AZ109" s="63"/>
      <c r="BA109" s="63"/>
      <c r="BB109" s="63"/>
      <c r="BC109" s="63"/>
      <c r="BD109" s="74"/>
      <c r="BE109" s="74"/>
      <c r="BF109" s="74"/>
      <c r="BG109" s="3"/>
      <c r="BH109" s="3"/>
      <c r="BI109" s="3"/>
    </row>
    <row r="110" spans="1:65" x14ac:dyDescent="0.25">
      <c r="A110" s="2"/>
      <c r="B110" s="7" t="s">
        <v>97</v>
      </c>
      <c r="C110" t="s">
        <v>482</v>
      </c>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row>
    <row r="111" spans="1:65" x14ac:dyDescent="0.25">
      <c r="A111" s="2"/>
      <c r="B111" s="7" t="s">
        <v>105</v>
      </c>
      <c r="C111" t="s">
        <v>146</v>
      </c>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row>
    <row r="112" spans="1:65" x14ac:dyDescent="0.25">
      <c r="A112" s="2"/>
      <c r="B112" s="7" t="s">
        <v>130</v>
      </c>
      <c r="C112" t="s">
        <v>149</v>
      </c>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row>
    <row r="113" spans="1:61" x14ac:dyDescent="0.25">
      <c r="A113" s="2"/>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row>
    <row r="114" spans="1:61" x14ac:dyDescent="0.25">
      <c r="A114" s="2"/>
      <c r="B114" s="9"/>
      <c r="C114" t="s">
        <v>108</v>
      </c>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row>
    <row r="115" spans="1:61" x14ac:dyDescent="0.25">
      <c r="A115" s="2"/>
      <c r="B115" s="10"/>
      <c r="C115" t="s">
        <v>542</v>
      </c>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row>
    <row r="116" spans="1:61" x14ac:dyDescent="0.25">
      <c r="A116" s="2"/>
      <c r="AT116" s="3"/>
      <c r="AU116" s="3"/>
      <c r="AV116" s="3"/>
      <c r="AW116" s="3"/>
      <c r="AX116" s="3"/>
      <c r="AY116" s="3"/>
      <c r="AZ116" s="3"/>
      <c r="BA116" s="3"/>
      <c r="BB116" s="3"/>
      <c r="BC116" s="3"/>
      <c r="BD116" s="3"/>
      <c r="BE116" s="3"/>
      <c r="BF116" s="3"/>
      <c r="BG116" s="3"/>
      <c r="BH116" s="3"/>
      <c r="BI116" s="3"/>
    </row>
    <row r="117" spans="1:61" x14ac:dyDescent="0.25">
      <c r="A117" s="2"/>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row>
    <row r="118" spans="1:61" x14ac:dyDescent="0.25">
      <c r="A118" s="2"/>
      <c r="B118" s="7"/>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row>
    <row r="119" spans="1:61" x14ac:dyDescent="0.25">
      <c r="A119" s="2"/>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row>
    <row r="120" spans="1:61" x14ac:dyDescent="0.25">
      <c r="A120" s="2"/>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row>
    <row r="121" spans="1:61" x14ac:dyDescent="0.25">
      <c r="A121" s="2"/>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row>
    <row r="122" spans="1:61" x14ac:dyDescent="0.25">
      <c r="A122" s="2"/>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row>
    <row r="123" spans="1:61" x14ac:dyDescent="0.25">
      <c r="A123" s="2"/>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row>
    <row r="124" spans="1:61" x14ac:dyDescent="0.25">
      <c r="A124" s="2"/>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row>
    <row r="125" spans="1:61" x14ac:dyDescent="0.25">
      <c r="A125" s="2"/>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row>
    <row r="126" spans="1:61" x14ac:dyDescent="0.25">
      <c r="A126" s="2"/>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row>
    <row r="127" spans="1:61" x14ac:dyDescent="0.25">
      <c r="A127" s="2"/>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row>
    <row r="128" spans="1:61" x14ac:dyDescent="0.25">
      <c r="A128" s="2"/>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row>
    <row r="129" spans="1:61" x14ac:dyDescent="0.25">
      <c r="A129" s="2"/>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row>
    <row r="130" spans="1:61" x14ac:dyDescent="0.25">
      <c r="A130" s="2"/>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row>
    <row r="131" spans="1:61" x14ac:dyDescent="0.25">
      <c r="A131" s="2"/>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row>
    <row r="132" spans="1:61" x14ac:dyDescent="0.25">
      <c r="A132" s="2"/>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row>
    <row r="133" spans="1:61" x14ac:dyDescent="0.25">
      <c r="A133" s="2"/>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row>
    <row r="134" spans="1:61" x14ac:dyDescent="0.25">
      <c r="A134" s="2"/>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row>
    <row r="135" spans="1:61" x14ac:dyDescent="0.25">
      <c r="A135" s="2"/>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row>
    <row r="136" spans="1:61" x14ac:dyDescent="0.25">
      <c r="A136" s="2"/>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row>
    <row r="137" spans="1:61" x14ac:dyDescent="0.25">
      <c r="A137" s="2"/>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row>
    <row r="138" spans="1:61" x14ac:dyDescent="0.25">
      <c r="A138" s="2"/>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row>
    <row r="139" spans="1:61" x14ac:dyDescent="0.25">
      <c r="A139" s="2"/>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row>
    <row r="140" spans="1:61" x14ac:dyDescent="0.25">
      <c r="A140" s="2"/>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row>
    <row r="141" spans="1:61" x14ac:dyDescent="0.25">
      <c r="A141" s="2"/>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row>
    <row r="142" spans="1:61" x14ac:dyDescent="0.25">
      <c r="A142" s="2"/>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row>
    <row r="143" spans="1:61" x14ac:dyDescent="0.25">
      <c r="A143" s="2"/>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row>
    <row r="144" spans="1:61" x14ac:dyDescent="0.25">
      <c r="A144" s="2"/>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row>
    <row r="145" spans="1:61" x14ac:dyDescent="0.25">
      <c r="A145" s="2"/>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row>
    <row r="146" spans="1:61" x14ac:dyDescent="0.25">
      <c r="A146" s="2"/>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row>
    <row r="147" spans="1:61" x14ac:dyDescent="0.25">
      <c r="A147" s="2"/>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row>
    <row r="148" spans="1:61" x14ac:dyDescent="0.25">
      <c r="A148" s="2"/>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row>
    <row r="149" spans="1:61" x14ac:dyDescent="0.25">
      <c r="A149" s="2"/>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row>
    <row r="150" spans="1:61" x14ac:dyDescent="0.25">
      <c r="A150" s="2"/>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row>
    <row r="151" spans="1:61" x14ac:dyDescent="0.25">
      <c r="A151" s="2"/>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row>
    <row r="152" spans="1:61" x14ac:dyDescent="0.25">
      <c r="A152" s="2"/>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row>
    <row r="153" spans="1:61" x14ac:dyDescent="0.25">
      <c r="A153" s="2"/>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row>
    <row r="154" spans="1:61" x14ac:dyDescent="0.25">
      <c r="A154" s="2"/>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row>
    <row r="155" spans="1:61" x14ac:dyDescent="0.25">
      <c r="A155" s="2"/>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row>
    <row r="156" spans="1:61" x14ac:dyDescent="0.25">
      <c r="A156" s="2"/>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row>
    <row r="157" spans="1:61" x14ac:dyDescent="0.25">
      <c r="A157" s="2"/>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row>
    <row r="158" spans="1:61" x14ac:dyDescent="0.25">
      <c r="A158" s="2"/>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row>
    <row r="159" spans="1:61" x14ac:dyDescent="0.25">
      <c r="A159" s="2"/>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row>
    <row r="160" spans="1:61" x14ac:dyDescent="0.25">
      <c r="A160" s="2"/>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row>
    <row r="161" spans="1:61" x14ac:dyDescent="0.25">
      <c r="A161" s="2"/>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row>
    <row r="162" spans="1:61" x14ac:dyDescent="0.25">
      <c r="A162" s="2"/>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row>
    <row r="163" spans="1:61" x14ac:dyDescent="0.25">
      <c r="A163" s="2"/>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row>
    <row r="164" spans="1:61" x14ac:dyDescent="0.25">
      <c r="A164" s="2"/>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row>
    <row r="165" spans="1:61" x14ac:dyDescent="0.25">
      <c r="A165" s="2"/>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row>
    <row r="166" spans="1:61" x14ac:dyDescent="0.25">
      <c r="A166" s="2"/>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row>
    <row r="167" spans="1:61" x14ac:dyDescent="0.25">
      <c r="A167" s="2"/>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row>
    <row r="168" spans="1:61" x14ac:dyDescent="0.25">
      <c r="A168" s="2"/>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row>
    <row r="169" spans="1:61" x14ac:dyDescent="0.25">
      <c r="A169" s="2"/>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row>
    <row r="170" spans="1:61" x14ac:dyDescent="0.25">
      <c r="A170" s="2"/>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row>
    <row r="171" spans="1:61" x14ac:dyDescent="0.25">
      <c r="A171" s="2"/>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row>
    <row r="172" spans="1:61" x14ac:dyDescent="0.25">
      <c r="A172" s="2"/>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row>
    <row r="173" spans="1:61" x14ac:dyDescent="0.25">
      <c r="A173" s="2"/>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row>
    <row r="174" spans="1:61" x14ac:dyDescent="0.25">
      <c r="A174" s="2"/>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row>
    <row r="175" spans="1:61" x14ac:dyDescent="0.25">
      <c r="A175" s="2"/>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row>
    <row r="176" spans="1:61" x14ac:dyDescent="0.25">
      <c r="A176" s="2"/>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row>
    <row r="177" spans="1:61" x14ac:dyDescent="0.25">
      <c r="A177" s="2"/>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row>
    <row r="178" spans="1:61" x14ac:dyDescent="0.25">
      <c r="A178" s="2"/>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row>
    <row r="179" spans="1:61" x14ac:dyDescent="0.25">
      <c r="A179" s="2"/>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row>
    <row r="180" spans="1:61" x14ac:dyDescent="0.25">
      <c r="A180" s="2"/>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row>
    <row r="181" spans="1:61" x14ac:dyDescent="0.25">
      <c r="A181" s="2"/>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row>
    <row r="182" spans="1:61" x14ac:dyDescent="0.25">
      <c r="A182" s="2"/>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row>
    <row r="183" spans="1:61" x14ac:dyDescent="0.25">
      <c r="A183" s="2"/>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row>
    <row r="184" spans="1:61" x14ac:dyDescent="0.25">
      <c r="A184" s="2"/>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row>
    <row r="185" spans="1:61" x14ac:dyDescent="0.25">
      <c r="A185" s="2"/>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row>
    <row r="186" spans="1:61" x14ac:dyDescent="0.25">
      <c r="A186" s="2"/>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row>
    <row r="187" spans="1:61" x14ac:dyDescent="0.25">
      <c r="A187" s="2"/>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row>
    <row r="188" spans="1:61" x14ac:dyDescent="0.25">
      <c r="A188" s="2"/>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row>
    <row r="189" spans="1:61" x14ac:dyDescent="0.25">
      <c r="A189" s="2"/>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row>
    <row r="190" spans="1:61" x14ac:dyDescent="0.25">
      <c r="A190" s="2"/>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row>
    <row r="191" spans="1:61" x14ac:dyDescent="0.25">
      <c r="A191" s="2"/>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row>
    <row r="192" spans="1:61" x14ac:dyDescent="0.25">
      <c r="A192" s="2"/>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row>
    <row r="193" spans="1:61" x14ac:dyDescent="0.25">
      <c r="A193" s="2"/>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row>
    <row r="194" spans="1:61" x14ac:dyDescent="0.25">
      <c r="A194" s="2"/>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row>
    <row r="195" spans="1:61" x14ac:dyDescent="0.25">
      <c r="A195" s="2"/>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row>
    <row r="196" spans="1:61" x14ac:dyDescent="0.25">
      <c r="A196" s="2"/>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row>
    <row r="197" spans="1:61" x14ac:dyDescent="0.25">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row>
    <row r="198" spans="1:61" x14ac:dyDescent="0.25">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row>
    <row r="199" spans="1:61" x14ac:dyDescent="0.25">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row>
    <row r="200" spans="1:61" x14ac:dyDescent="0.25">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row>
    <row r="201" spans="1:61" x14ac:dyDescent="0.25">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row>
    <row r="202" spans="1:61" x14ac:dyDescent="0.25">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row>
    <row r="203" spans="1:61" x14ac:dyDescent="0.25">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row>
    <row r="204" spans="1:61" x14ac:dyDescent="0.25">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row>
    <row r="205" spans="1:61" x14ac:dyDescent="0.25">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row>
    <row r="206" spans="1:61" x14ac:dyDescent="0.25">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row>
    <row r="207" spans="1:61" x14ac:dyDescent="0.25">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row>
    <row r="208" spans="1:61" x14ac:dyDescent="0.25">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row>
    <row r="209" spans="5:61" x14ac:dyDescent="0.25">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row>
    <row r="210" spans="5:61" x14ac:dyDescent="0.25">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row>
    <row r="211" spans="5:61" x14ac:dyDescent="0.25">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row>
    <row r="212" spans="5:61" x14ac:dyDescent="0.25">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row>
    <row r="213" spans="5:61" x14ac:dyDescent="0.25">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row>
    <row r="214" spans="5:61" x14ac:dyDescent="0.25">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row>
    <row r="215" spans="5:61" x14ac:dyDescent="0.25">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row>
    <row r="216" spans="5:61" x14ac:dyDescent="0.25">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row>
    <row r="217" spans="5:61" x14ac:dyDescent="0.25">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row>
    <row r="218" spans="5:61" x14ac:dyDescent="0.25">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row>
    <row r="219" spans="5:61" x14ac:dyDescent="0.25">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row>
    <row r="220" spans="5:61" x14ac:dyDescent="0.25">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row>
    <row r="221" spans="5:61" x14ac:dyDescent="0.25">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row>
    <row r="222" spans="5:61" x14ac:dyDescent="0.25">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row>
    <row r="223" spans="5:61" x14ac:dyDescent="0.25">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row>
    <row r="224" spans="5:61" x14ac:dyDescent="0.25">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row>
    <row r="225" spans="5:61" x14ac:dyDescent="0.25">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row>
    <row r="226" spans="5:61" x14ac:dyDescent="0.25">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row>
    <row r="227" spans="5:61" x14ac:dyDescent="0.25">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row>
    <row r="228" spans="5:61" x14ac:dyDescent="0.25">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row>
    <row r="229" spans="5:61" x14ac:dyDescent="0.25">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row>
    <row r="230" spans="5:61" x14ac:dyDescent="0.25">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row>
    <row r="231" spans="5:61" x14ac:dyDescent="0.25">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row>
    <row r="232" spans="5:61" x14ac:dyDescent="0.25">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row>
    <row r="233" spans="5:61" x14ac:dyDescent="0.25">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row>
    <row r="234" spans="5:61" x14ac:dyDescent="0.25">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row>
    <row r="235" spans="5:61" x14ac:dyDescent="0.25">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row>
    <row r="236" spans="5:61" x14ac:dyDescent="0.25">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row>
    <row r="237" spans="5:61" x14ac:dyDescent="0.25">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row>
    <row r="238" spans="5:61" x14ac:dyDescent="0.25">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row>
    <row r="239" spans="5:61" x14ac:dyDescent="0.25">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row>
    <row r="240" spans="5:61" x14ac:dyDescent="0.25">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row>
    <row r="241" spans="5:61" x14ac:dyDescent="0.25">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row>
    <row r="242" spans="5:61" x14ac:dyDescent="0.25">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row>
    <row r="243" spans="5:61" x14ac:dyDescent="0.25">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row>
    <row r="244" spans="5:61" x14ac:dyDescent="0.25">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row>
    <row r="245" spans="5:61" x14ac:dyDescent="0.25">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row>
    <row r="246" spans="5:61" x14ac:dyDescent="0.25">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row>
    <row r="247" spans="5:61" x14ac:dyDescent="0.25">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row>
    <row r="248" spans="5:61" x14ac:dyDescent="0.25">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row>
    <row r="249" spans="5:61" x14ac:dyDescent="0.25">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row>
    <row r="250" spans="5:61" x14ac:dyDescent="0.25">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row>
    <row r="251" spans="5:61" x14ac:dyDescent="0.25">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row>
    <row r="252" spans="5:61" x14ac:dyDescent="0.25">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row>
    <row r="253" spans="5:61" x14ac:dyDescent="0.25">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row>
    <row r="254" spans="5:61" x14ac:dyDescent="0.25">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row>
    <row r="255" spans="5:61" x14ac:dyDescent="0.25">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row>
    <row r="256" spans="5:61" x14ac:dyDescent="0.25">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row>
    <row r="257" spans="5:61" x14ac:dyDescent="0.25">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row>
    <row r="258" spans="5:61" x14ac:dyDescent="0.25">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row>
    <row r="259" spans="5:61" x14ac:dyDescent="0.25">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row>
    <row r="260" spans="5:61" x14ac:dyDescent="0.25">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row>
    <row r="261" spans="5:61" x14ac:dyDescent="0.25">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row>
    <row r="262" spans="5:61" x14ac:dyDescent="0.25">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row>
    <row r="263" spans="5:61" x14ac:dyDescent="0.25">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row>
    <row r="264" spans="5:61" x14ac:dyDescent="0.25">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row>
    <row r="265" spans="5:61" x14ac:dyDescent="0.25">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row>
    <row r="266" spans="5:61" x14ac:dyDescent="0.25">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row>
    <row r="267" spans="5:61" x14ac:dyDescent="0.25">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row>
    <row r="268" spans="5:61" x14ac:dyDescent="0.25">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row>
    <row r="269" spans="5:61" x14ac:dyDescent="0.25">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row>
    <row r="270" spans="5:61" x14ac:dyDescent="0.25">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row>
    <row r="271" spans="5:61" x14ac:dyDescent="0.25">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row>
    <row r="272" spans="5:61" x14ac:dyDescent="0.25">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row>
    <row r="273" spans="5:61" x14ac:dyDescent="0.25">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row>
    <row r="274" spans="5:61" x14ac:dyDescent="0.25">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row>
    <row r="275" spans="5:61" x14ac:dyDescent="0.25">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row>
    <row r="276" spans="5:61" x14ac:dyDescent="0.25">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row>
    <row r="277" spans="5:61" x14ac:dyDescent="0.25">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row>
    <row r="278" spans="5:61" x14ac:dyDescent="0.25">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row>
    <row r="279" spans="5:61" x14ac:dyDescent="0.25">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row>
    <row r="280" spans="5:61" x14ac:dyDescent="0.25">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row>
    <row r="281" spans="5:61" x14ac:dyDescent="0.25">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row>
    <row r="282" spans="5:61" x14ac:dyDescent="0.25">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row>
    <row r="283" spans="5:61" x14ac:dyDescent="0.25">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row>
    <row r="284" spans="5:61" x14ac:dyDescent="0.25">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row>
    <row r="285" spans="5:61" x14ac:dyDescent="0.25">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row>
    <row r="286" spans="5:61" x14ac:dyDescent="0.25">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row>
    <row r="287" spans="5:61" x14ac:dyDescent="0.25">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row>
    <row r="288" spans="5:61" x14ac:dyDescent="0.25">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row>
    <row r="289" spans="5:61" x14ac:dyDescent="0.25">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row>
    <row r="290" spans="5:61" x14ac:dyDescent="0.25">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row>
    <row r="291" spans="5:61" x14ac:dyDescent="0.25">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row>
    <row r="292" spans="5:61" x14ac:dyDescent="0.25">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row>
    <row r="293" spans="5:61" x14ac:dyDescent="0.25">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row>
    <row r="294" spans="5:61" x14ac:dyDescent="0.25">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row>
    <row r="295" spans="5:61" x14ac:dyDescent="0.25">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row>
    <row r="296" spans="5:61" x14ac:dyDescent="0.25">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row>
    <row r="297" spans="5:61" x14ac:dyDescent="0.25">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row>
    <row r="298" spans="5:61" x14ac:dyDescent="0.25">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row>
    <row r="299" spans="5:61" x14ac:dyDescent="0.25">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row>
    <row r="300" spans="5:61" x14ac:dyDescent="0.25">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row>
    <row r="301" spans="5:61" x14ac:dyDescent="0.25">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row>
    <row r="302" spans="5:61" x14ac:dyDescent="0.25">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row>
    <row r="303" spans="5:61" x14ac:dyDescent="0.25">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row>
    <row r="304" spans="5:61" x14ac:dyDescent="0.25">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row>
    <row r="305" spans="5:61" x14ac:dyDescent="0.25">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row>
    <row r="306" spans="5:61" x14ac:dyDescent="0.25">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row>
    <row r="307" spans="5:61" x14ac:dyDescent="0.25">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row>
    <row r="308" spans="5:61" x14ac:dyDescent="0.25">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row>
    <row r="309" spans="5:61" x14ac:dyDescent="0.25">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row>
    <row r="310" spans="5:61" x14ac:dyDescent="0.25">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row>
    <row r="311" spans="5:61" x14ac:dyDescent="0.25">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row>
    <row r="312" spans="5:61" x14ac:dyDescent="0.25">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row>
    <row r="313" spans="5:61" x14ac:dyDescent="0.25">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row>
    <row r="314" spans="5:61" x14ac:dyDescent="0.25">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row>
    <row r="315" spans="5:61" x14ac:dyDescent="0.25">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row>
    <row r="316" spans="5:61" x14ac:dyDescent="0.25">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row>
    <row r="317" spans="5:61" x14ac:dyDescent="0.25">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row>
    <row r="318" spans="5:61" x14ac:dyDescent="0.25">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row>
    <row r="319" spans="5:61" x14ac:dyDescent="0.25">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row>
    <row r="320" spans="5:61" x14ac:dyDescent="0.25">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row>
    <row r="321" spans="5:61" x14ac:dyDescent="0.25">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row>
    <row r="322" spans="5:61" x14ac:dyDescent="0.25">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row>
    <row r="323" spans="5:61" x14ac:dyDescent="0.25">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row>
    <row r="324" spans="5:61" x14ac:dyDescent="0.25">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row>
    <row r="325" spans="5:61" x14ac:dyDescent="0.25">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row>
    <row r="326" spans="5:61" x14ac:dyDescent="0.25">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row>
    <row r="327" spans="5:61" x14ac:dyDescent="0.25">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row>
    <row r="328" spans="5:61" x14ac:dyDescent="0.25">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row>
    <row r="329" spans="5:61" x14ac:dyDescent="0.25">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row>
    <row r="330" spans="5:61" x14ac:dyDescent="0.25">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row>
    <row r="331" spans="5:61" x14ac:dyDescent="0.25">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row>
    <row r="332" spans="5:61" x14ac:dyDescent="0.25">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row>
    <row r="333" spans="5:61" x14ac:dyDescent="0.25">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row>
    <row r="334" spans="5:61" x14ac:dyDescent="0.25">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row>
    <row r="335" spans="5:61" x14ac:dyDescent="0.25">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row>
    <row r="336" spans="5:61" x14ac:dyDescent="0.25">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row>
    <row r="337" spans="5:61" x14ac:dyDescent="0.25">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row>
    <row r="338" spans="5:61" x14ac:dyDescent="0.25">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row>
    <row r="339" spans="5:61" x14ac:dyDescent="0.25">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row>
    <row r="340" spans="5:61" x14ac:dyDescent="0.25">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row>
    <row r="341" spans="5:61" x14ac:dyDescent="0.25">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row>
    <row r="342" spans="5:61" x14ac:dyDescent="0.25">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row>
    <row r="343" spans="5:61" x14ac:dyDescent="0.25">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row>
    <row r="344" spans="5:61" x14ac:dyDescent="0.25">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row>
    <row r="345" spans="5:61" x14ac:dyDescent="0.25">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row>
    <row r="346" spans="5:61" x14ac:dyDescent="0.25">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row>
    <row r="347" spans="5:61" x14ac:dyDescent="0.25">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row>
    <row r="348" spans="5:61" x14ac:dyDescent="0.25">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row>
    <row r="349" spans="5:61" x14ac:dyDescent="0.25">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row>
    <row r="350" spans="5:61" x14ac:dyDescent="0.25">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row>
    <row r="351" spans="5:61" x14ac:dyDescent="0.25">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row>
    <row r="352" spans="5:61" x14ac:dyDescent="0.25">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row>
    <row r="353" spans="5:61" x14ac:dyDescent="0.25">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row>
    <row r="354" spans="5:61" x14ac:dyDescent="0.25">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row>
    <row r="355" spans="5:61" x14ac:dyDescent="0.25">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row>
    <row r="356" spans="5:61" x14ac:dyDescent="0.25">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row>
    <row r="357" spans="5:61" x14ac:dyDescent="0.25">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row>
    <row r="358" spans="5:61" x14ac:dyDescent="0.25">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row>
    <row r="359" spans="5:61" x14ac:dyDescent="0.25">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row>
    <row r="360" spans="5:61" x14ac:dyDescent="0.25">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row>
    <row r="361" spans="5:61" x14ac:dyDescent="0.25">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row>
    <row r="362" spans="5:61" x14ac:dyDescent="0.25">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row>
    <row r="363" spans="5:61" x14ac:dyDescent="0.25">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row>
    <row r="364" spans="5:61" x14ac:dyDescent="0.25">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row>
    <row r="365" spans="5:61" x14ac:dyDescent="0.25">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row>
    <row r="366" spans="5:61" x14ac:dyDescent="0.25">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row>
    <row r="367" spans="5:61" x14ac:dyDescent="0.25">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row>
    <row r="368" spans="5:61" x14ac:dyDescent="0.25">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row>
    <row r="369" spans="5:61" x14ac:dyDescent="0.25">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row>
    <row r="370" spans="5:61" x14ac:dyDescent="0.25">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row>
    <row r="371" spans="5:61" x14ac:dyDescent="0.25">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row>
    <row r="372" spans="5:61" x14ac:dyDescent="0.25">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row>
    <row r="373" spans="5:61" x14ac:dyDescent="0.25">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row>
    <row r="374" spans="5:61" x14ac:dyDescent="0.25">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row>
    <row r="375" spans="5:61" x14ac:dyDescent="0.25">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row>
    <row r="376" spans="5:61" x14ac:dyDescent="0.25">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row>
    <row r="377" spans="5:61" x14ac:dyDescent="0.25">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row>
    <row r="378" spans="5:61" x14ac:dyDescent="0.25">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row>
    <row r="379" spans="5:61" x14ac:dyDescent="0.25">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row>
    <row r="380" spans="5:61" x14ac:dyDescent="0.25">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row>
    <row r="381" spans="5:61" x14ac:dyDescent="0.25">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row>
    <row r="382" spans="5:61" x14ac:dyDescent="0.25">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row>
    <row r="383" spans="5:61" x14ac:dyDescent="0.25">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row>
    <row r="384" spans="5:61" x14ac:dyDescent="0.25">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row>
    <row r="385" spans="5:61" x14ac:dyDescent="0.25">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row>
    <row r="386" spans="5:61" x14ac:dyDescent="0.25">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row>
    <row r="387" spans="5:61" x14ac:dyDescent="0.25">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row>
    <row r="388" spans="5:61" x14ac:dyDescent="0.25">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row>
    <row r="389" spans="5:61" x14ac:dyDescent="0.25">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row>
    <row r="390" spans="5:61" x14ac:dyDescent="0.25">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row>
    <row r="391" spans="5:61" x14ac:dyDescent="0.25">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row>
    <row r="392" spans="5:61" x14ac:dyDescent="0.25">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row>
    <row r="393" spans="5:61" x14ac:dyDescent="0.25">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row>
    <row r="394" spans="5:61" x14ac:dyDescent="0.25">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row>
    <row r="395" spans="5:61" x14ac:dyDescent="0.25">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row>
    <row r="396" spans="5:61" x14ac:dyDescent="0.25">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row>
    <row r="397" spans="5:61" x14ac:dyDescent="0.25">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row>
    <row r="398" spans="5:61" x14ac:dyDescent="0.25">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row>
    <row r="399" spans="5:61" x14ac:dyDescent="0.25">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row>
    <row r="400" spans="5:61" x14ac:dyDescent="0.25">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row>
    <row r="401" spans="5:61" x14ac:dyDescent="0.25">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row>
    <row r="402" spans="5:61" x14ac:dyDescent="0.25">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row>
    <row r="403" spans="5:61" x14ac:dyDescent="0.25">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row>
    <row r="404" spans="5:61" x14ac:dyDescent="0.25">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row>
    <row r="405" spans="5:61" x14ac:dyDescent="0.25">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row>
    <row r="406" spans="5:61" x14ac:dyDescent="0.25">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row>
    <row r="407" spans="5:61" x14ac:dyDescent="0.25">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row>
    <row r="408" spans="5:61" x14ac:dyDescent="0.25">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row>
    <row r="409" spans="5:61" x14ac:dyDescent="0.25">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row>
    <row r="410" spans="5:61" x14ac:dyDescent="0.25">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row>
    <row r="411" spans="5:61" x14ac:dyDescent="0.25">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row>
    <row r="412" spans="5:61" x14ac:dyDescent="0.25">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row>
    <row r="413" spans="5:61" x14ac:dyDescent="0.25">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row>
    <row r="414" spans="5:61" x14ac:dyDescent="0.25">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row>
    <row r="415" spans="5:61" x14ac:dyDescent="0.25">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row>
    <row r="416" spans="5:61" x14ac:dyDescent="0.25">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row>
    <row r="417" spans="5:61" x14ac:dyDescent="0.25">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row>
    <row r="418" spans="5:61" x14ac:dyDescent="0.25">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row>
    <row r="419" spans="5:61" x14ac:dyDescent="0.25">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row>
    <row r="420" spans="5:61" x14ac:dyDescent="0.25">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row>
    <row r="421" spans="5:61" x14ac:dyDescent="0.25">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row>
    <row r="422" spans="5:61" x14ac:dyDescent="0.25">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row>
    <row r="423" spans="5:61" x14ac:dyDescent="0.25">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row>
    <row r="424" spans="5:61" x14ac:dyDescent="0.25">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row>
    <row r="425" spans="5:61" x14ac:dyDescent="0.25">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row>
    <row r="426" spans="5:61" x14ac:dyDescent="0.25">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row>
    <row r="427" spans="5:61" x14ac:dyDescent="0.25">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row>
    <row r="428" spans="5:61" x14ac:dyDescent="0.25">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row>
    <row r="429" spans="5:61" x14ac:dyDescent="0.25">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row>
    <row r="430" spans="5:61" x14ac:dyDescent="0.25">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row>
    <row r="431" spans="5:61" x14ac:dyDescent="0.25">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row>
    <row r="432" spans="5:61" x14ac:dyDescent="0.25">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row>
    <row r="433" spans="5:61" x14ac:dyDescent="0.25">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row>
    <row r="434" spans="5:61" x14ac:dyDescent="0.25">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row>
    <row r="435" spans="5:61" x14ac:dyDescent="0.25">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row>
  </sheetData>
  <mergeCells count="3">
    <mergeCell ref="B13:B40"/>
    <mergeCell ref="AY10:BC10"/>
    <mergeCell ref="AY11:BC11"/>
  </mergeCells>
  <phoneticPr fontId="3" type="noConversion"/>
  <pageMargins left="0.70866141732283472" right="0.70866141732283472" top="0.74803149606299213" bottom="0.74803149606299213" header="0.31496062992125984" footer="0.31496062992125984"/>
  <pageSetup fitToWidth="2" fitToHeight="2" orientation="portrait" horizontalDpi="0" verticalDpi="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B9F50-9EFD-4C9B-9108-615EFE3AB4D6}">
  <sheetPr>
    <pageSetUpPr fitToPage="1"/>
  </sheetPr>
  <dimension ref="A2:CA96"/>
  <sheetViews>
    <sheetView zoomScale="78" zoomScaleNormal="78" workbookViewId="0">
      <pane xSplit="2" ySplit="11" topLeftCell="C57" activePane="bottomRight" state="frozen"/>
      <selection pane="topRight" activeCell="D1" sqref="D1"/>
      <selection pane="bottomLeft" activeCell="A9" sqref="A9"/>
      <selection pane="bottomRight"/>
    </sheetView>
  </sheetViews>
  <sheetFormatPr defaultRowHeight="15" x14ac:dyDescent="0.25"/>
  <cols>
    <col min="2" max="2" width="45.28515625" customWidth="1"/>
    <col min="79" max="79" width="11.7109375" customWidth="1"/>
  </cols>
  <sheetData>
    <row r="2" spans="2:78" ht="18.75" x14ac:dyDescent="0.3">
      <c r="B2" s="1" t="s">
        <v>0</v>
      </c>
    </row>
    <row r="4" spans="2:78" ht="18.75" x14ac:dyDescent="0.3">
      <c r="B4" s="1" t="s">
        <v>360</v>
      </c>
    </row>
    <row r="5" spans="2:78" x14ac:dyDescent="0.25">
      <c r="B5" s="17" t="s">
        <v>435</v>
      </c>
    </row>
    <row r="6" spans="2:78" x14ac:dyDescent="0.25">
      <c r="B6" s="17" t="s">
        <v>437</v>
      </c>
    </row>
    <row r="7" spans="2:78" x14ac:dyDescent="0.25">
      <c r="B7" s="17" t="s">
        <v>436</v>
      </c>
    </row>
    <row r="8" spans="2:78" x14ac:dyDescent="0.25">
      <c r="B8" s="17" t="s">
        <v>438</v>
      </c>
      <c r="BL8" s="3"/>
    </row>
    <row r="10" spans="2:78" x14ac:dyDescent="0.25">
      <c r="E10" s="6" t="s">
        <v>39</v>
      </c>
      <c r="BZ10" s="3" t="s">
        <v>113</v>
      </c>
    </row>
    <row r="11" spans="2:78" x14ac:dyDescent="0.25">
      <c r="C11" s="3">
        <v>1900</v>
      </c>
      <c r="D11" s="3"/>
      <c r="E11" s="3">
        <v>1937</v>
      </c>
      <c r="F11" s="3"/>
      <c r="G11" s="3">
        <v>1948</v>
      </c>
      <c r="H11" s="3">
        <v>1949</v>
      </c>
      <c r="I11" s="3"/>
      <c r="J11" s="3">
        <v>1958</v>
      </c>
      <c r="K11" s="3">
        <f t="shared" ref="K11:BT11" si="0">J11+1</f>
        <v>1959</v>
      </c>
      <c r="L11" s="3">
        <f t="shared" si="0"/>
        <v>1960</v>
      </c>
      <c r="M11" s="3">
        <f t="shared" si="0"/>
        <v>1961</v>
      </c>
      <c r="N11" s="3">
        <f t="shared" si="0"/>
        <v>1962</v>
      </c>
      <c r="O11" s="3">
        <f t="shared" si="0"/>
        <v>1963</v>
      </c>
      <c r="P11" s="3">
        <f t="shared" si="0"/>
        <v>1964</v>
      </c>
      <c r="Q11" s="3">
        <f t="shared" si="0"/>
        <v>1965</v>
      </c>
      <c r="R11" s="3">
        <f t="shared" si="0"/>
        <v>1966</v>
      </c>
      <c r="S11" s="3">
        <f t="shared" si="0"/>
        <v>1967</v>
      </c>
      <c r="T11" s="3">
        <f t="shared" si="0"/>
        <v>1968</v>
      </c>
      <c r="U11" s="3">
        <f t="shared" si="0"/>
        <v>1969</v>
      </c>
      <c r="V11" s="3">
        <f t="shared" si="0"/>
        <v>1970</v>
      </c>
      <c r="W11" s="3">
        <f t="shared" si="0"/>
        <v>1971</v>
      </c>
      <c r="X11" s="3">
        <f t="shared" si="0"/>
        <v>1972</v>
      </c>
      <c r="Y11" s="3">
        <f t="shared" si="0"/>
        <v>1973</v>
      </c>
      <c r="Z11" s="3">
        <f t="shared" si="0"/>
        <v>1974</v>
      </c>
      <c r="AA11" s="3">
        <f>Z11+1</f>
        <v>1975</v>
      </c>
      <c r="AB11" s="3">
        <f t="shared" si="0"/>
        <v>1976</v>
      </c>
      <c r="AC11" s="3">
        <f t="shared" si="0"/>
        <v>1977</v>
      </c>
      <c r="AD11" s="3">
        <f t="shared" si="0"/>
        <v>1978</v>
      </c>
      <c r="AE11" s="3">
        <f t="shared" si="0"/>
        <v>1979</v>
      </c>
      <c r="AF11" s="3">
        <f t="shared" si="0"/>
        <v>1980</v>
      </c>
      <c r="AG11" s="3">
        <f t="shared" si="0"/>
        <v>1981</v>
      </c>
      <c r="AH11" s="3">
        <f t="shared" si="0"/>
        <v>1982</v>
      </c>
      <c r="AI11" s="3">
        <f t="shared" si="0"/>
        <v>1983</v>
      </c>
      <c r="AJ11" s="3">
        <f t="shared" si="0"/>
        <v>1984</v>
      </c>
      <c r="AK11" s="3">
        <f t="shared" si="0"/>
        <v>1985</v>
      </c>
      <c r="AL11" s="3">
        <f t="shared" si="0"/>
        <v>1986</v>
      </c>
      <c r="AM11" s="3">
        <f t="shared" si="0"/>
        <v>1987</v>
      </c>
      <c r="AN11" s="3">
        <f t="shared" si="0"/>
        <v>1988</v>
      </c>
      <c r="AO11" s="3">
        <f t="shared" si="0"/>
        <v>1989</v>
      </c>
      <c r="AP11" s="3">
        <f t="shared" si="0"/>
        <v>1990</v>
      </c>
      <c r="AQ11" s="3">
        <f t="shared" si="0"/>
        <v>1991</v>
      </c>
      <c r="AR11" s="3">
        <f t="shared" si="0"/>
        <v>1992</v>
      </c>
      <c r="AS11" s="3">
        <f t="shared" si="0"/>
        <v>1993</v>
      </c>
      <c r="AT11" s="3">
        <f t="shared" si="0"/>
        <v>1994</v>
      </c>
      <c r="AU11" s="3">
        <f t="shared" si="0"/>
        <v>1995</v>
      </c>
      <c r="AV11" s="3">
        <f t="shared" si="0"/>
        <v>1996</v>
      </c>
      <c r="AW11" s="3">
        <f t="shared" si="0"/>
        <v>1997</v>
      </c>
      <c r="AX11" s="3">
        <f t="shared" si="0"/>
        <v>1998</v>
      </c>
      <c r="AY11" s="3">
        <f t="shared" si="0"/>
        <v>1999</v>
      </c>
      <c r="AZ11" s="3">
        <f t="shared" si="0"/>
        <v>2000</v>
      </c>
      <c r="BA11" s="3">
        <f t="shared" si="0"/>
        <v>2001</v>
      </c>
      <c r="BB11" s="3">
        <f t="shared" si="0"/>
        <v>2002</v>
      </c>
      <c r="BC11" s="3">
        <f t="shared" si="0"/>
        <v>2003</v>
      </c>
      <c r="BD11" s="3">
        <f t="shared" si="0"/>
        <v>2004</v>
      </c>
      <c r="BE11" s="3">
        <f t="shared" si="0"/>
        <v>2005</v>
      </c>
      <c r="BF11" s="3">
        <f t="shared" si="0"/>
        <v>2006</v>
      </c>
      <c r="BG11" s="3">
        <f t="shared" si="0"/>
        <v>2007</v>
      </c>
      <c r="BH11" s="3">
        <f t="shared" si="0"/>
        <v>2008</v>
      </c>
      <c r="BI11" s="3">
        <f t="shared" si="0"/>
        <v>2009</v>
      </c>
      <c r="BJ11" s="3">
        <f t="shared" si="0"/>
        <v>2010</v>
      </c>
      <c r="BK11" s="3">
        <f t="shared" si="0"/>
        <v>2011</v>
      </c>
      <c r="BL11" s="3">
        <f t="shared" si="0"/>
        <v>2012</v>
      </c>
      <c r="BM11" s="3">
        <f t="shared" si="0"/>
        <v>2013</v>
      </c>
      <c r="BN11" s="3">
        <f t="shared" si="0"/>
        <v>2014</v>
      </c>
      <c r="BO11" s="3">
        <f t="shared" si="0"/>
        <v>2015</v>
      </c>
      <c r="BP11" s="3">
        <f t="shared" si="0"/>
        <v>2016</v>
      </c>
      <c r="BQ11" s="3">
        <f t="shared" si="0"/>
        <v>2017</v>
      </c>
      <c r="BR11" s="3">
        <f t="shared" si="0"/>
        <v>2018</v>
      </c>
      <c r="BS11" s="3">
        <f t="shared" si="0"/>
        <v>2019</v>
      </c>
      <c r="BT11" s="3">
        <f t="shared" si="0"/>
        <v>2020</v>
      </c>
      <c r="BU11" s="3">
        <f t="shared" ref="BU11" si="1">BT11+1</f>
        <v>2021</v>
      </c>
      <c r="BV11" s="3">
        <f t="shared" ref="BV11" si="2">BU11+1</f>
        <v>2022</v>
      </c>
      <c r="BW11" s="3">
        <v>2023</v>
      </c>
      <c r="BX11" s="3">
        <v>2024</v>
      </c>
      <c r="BZ11" s="3" t="s">
        <v>114</v>
      </c>
    </row>
    <row r="13" spans="2:78" x14ac:dyDescent="0.25">
      <c r="B13" t="s">
        <v>9</v>
      </c>
      <c r="BU13" s="3" t="s">
        <v>112</v>
      </c>
      <c r="BV13" s="3" t="s">
        <v>112</v>
      </c>
      <c r="BW13" s="3" t="s">
        <v>112</v>
      </c>
      <c r="BX13" s="3" t="s">
        <v>112</v>
      </c>
      <c r="BZ13" s="3">
        <f>COUNTIF(C13:BX13,"x")</f>
        <v>4</v>
      </c>
    </row>
    <row r="14" spans="2:78" x14ac:dyDescent="0.25">
      <c r="B14" t="s">
        <v>50</v>
      </c>
      <c r="C14" s="3"/>
      <c r="D14" s="3"/>
      <c r="E14" s="47" t="s">
        <v>112</v>
      </c>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t="s">
        <v>112</v>
      </c>
      <c r="BP14" s="3" t="s">
        <v>112</v>
      </c>
      <c r="BQ14" s="3" t="s">
        <v>112</v>
      </c>
      <c r="BR14" s="3" t="s">
        <v>112</v>
      </c>
      <c r="BS14" s="3" t="s">
        <v>112</v>
      </c>
      <c r="BT14" s="3" t="s">
        <v>112</v>
      </c>
      <c r="BU14" s="3" t="s">
        <v>112</v>
      </c>
      <c r="BV14" s="3" t="s">
        <v>112</v>
      </c>
      <c r="BW14" s="3" t="s">
        <v>112</v>
      </c>
      <c r="BX14" s="3" t="s">
        <v>112</v>
      </c>
      <c r="BY14" s="3"/>
      <c r="BZ14" s="76">
        <f>COUNTIF(C14:BX14,"x")-1</f>
        <v>10</v>
      </c>
    </row>
    <row r="15" spans="2:78" x14ac:dyDescent="0.25">
      <c r="B15" t="s">
        <v>85</v>
      </c>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t="s">
        <v>112</v>
      </c>
      <c r="BK15" s="3" t="s">
        <v>112</v>
      </c>
      <c r="BL15" s="3"/>
      <c r="BM15" s="3" t="s">
        <v>112</v>
      </c>
      <c r="BN15" s="3" t="s">
        <v>112</v>
      </c>
      <c r="BO15" s="3" t="s">
        <v>112</v>
      </c>
      <c r="BP15" s="3" t="s">
        <v>112</v>
      </c>
      <c r="BQ15" s="3" t="s">
        <v>112</v>
      </c>
      <c r="BR15" s="3" t="s">
        <v>112</v>
      </c>
      <c r="BS15" s="3" t="s">
        <v>112</v>
      </c>
      <c r="BT15" s="3" t="s">
        <v>112</v>
      </c>
      <c r="BU15" s="3" t="s">
        <v>112</v>
      </c>
      <c r="BV15" s="3" t="s">
        <v>112</v>
      </c>
      <c r="BW15" s="3"/>
      <c r="BX15" s="3"/>
      <c r="BY15" s="3"/>
      <c r="BZ15" s="3">
        <f t="shared" ref="BZ15:BZ70" si="3">COUNTIF(C15:BX15,"x")</f>
        <v>12</v>
      </c>
    </row>
    <row r="16" spans="2:78" x14ac:dyDescent="0.25">
      <c r="B16" t="s">
        <v>443</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t="s">
        <v>112</v>
      </c>
      <c r="BV16" s="3" t="s">
        <v>112</v>
      </c>
      <c r="BW16" s="3" t="s">
        <v>112</v>
      </c>
      <c r="BX16" s="3" t="s">
        <v>112</v>
      </c>
      <c r="BY16" s="3"/>
      <c r="BZ16" s="3">
        <f t="shared" si="3"/>
        <v>4</v>
      </c>
    </row>
    <row r="17" spans="2:78" x14ac:dyDescent="0.25">
      <c r="B17" t="s">
        <v>11</v>
      </c>
      <c r="C17" s="3"/>
      <c r="D17" s="3"/>
      <c r="E17" s="3"/>
      <c r="F17" s="3"/>
      <c r="G17" s="3"/>
      <c r="H17" s="3"/>
      <c r="I17" s="3"/>
      <c r="J17" s="3"/>
      <c r="K17" s="3"/>
      <c r="L17" s="3"/>
      <c r="M17" s="3" t="s">
        <v>112</v>
      </c>
      <c r="N17" s="3" t="s">
        <v>112</v>
      </c>
      <c r="O17" s="3" t="s">
        <v>112</v>
      </c>
      <c r="P17" s="3" t="s">
        <v>112</v>
      </c>
      <c r="Q17" s="3" t="s">
        <v>112</v>
      </c>
      <c r="R17" s="3" t="s">
        <v>112</v>
      </c>
      <c r="S17" s="3" t="s">
        <v>112</v>
      </c>
      <c r="T17" s="3" t="s">
        <v>112</v>
      </c>
      <c r="U17" s="3" t="s">
        <v>112</v>
      </c>
      <c r="V17" s="3" t="s">
        <v>112</v>
      </c>
      <c r="W17" s="3" t="s">
        <v>112</v>
      </c>
      <c r="X17" s="3" t="s">
        <v>112</v>
      </c>
      <c r="Y17" s="3" t="s">
        <v>112</v>
      </c>
      <c r="Z17" s="3" t="s">
        <v>112</v>
      </c>
      <c r="AA17" s="3" t="s">
        <v>112</v>
      </c>
      <c r="AB17" s="3" t="s">
        <v>112</v>
      </c>
      <c r="AC17" s="3" t="s">
        <v>112</v>
      </c>
      <c r="AD17" s="3" t="s">
        <v>112</v>
      </c>
      <c r="AE17" s="3" t="s">
        <v>112</v>
      </c>
      <c r="AF17" s="3" t="s">
        <v>112</v>
      </c>
      <c r="AG17" s="3" t="s">
        <v>112</v>
      </c>
      <c r="AH17" s="3" t="s">
        <v>112</v>
      </c>
      <c r="AI17" s="3" t="s">
        <v>112</v>
      </c>
      <c r="AJ17" s="3" t="s">
        <v>112</v>
      </c>
      <c r="AK17" s="3" t="s">
        <v>112</v>
      </c>
      <c r="AL17" s="3" t="s">
        <v>112</v>
      </c>
      <c r="AM17" s="3" t="s">
        <v>112</v>
      </c>
      <c r="AN17" s="3" t="s">
        <v>112</v>
      </c>
      <c r="AO17" s="3" t="s">
        <v>112</v>
      </c>
      <c r="AP17" s="3" t="s">
        <v>112</v>
      </c>
      <c r="AQ17" s="3" t="s">
        <v>112</v>
      </c>
      <c r="AR17" s="3" t="s">
        <v>112</v>
      </c>
      <c r="AS17" s="3" t="s">
        <v>112</v>
      </c>
      <c r="AT17" s="3" t="s">
        <v>112</v>
      </c>
      <c r="AU17" s="3" t="s">
        <v>112</v>
      </c>
      <c r="AV17" s="3" t="s">
        <v>112</v>
      </c>
      <c r="AW17" s="3" t="s">
        <v>112</v>
      </c>
      <c r="AX17" s="3" t="s">
        <v>112</v>
      </c>
      <c r="AY17" s="3" t="s">
        <v>112</v>
      </c>
      <c r="AZ17" s="3" t="s">
        <v>112</v>
      </c>
      <c r="BA17" s="3" t="s">
        <v>112</v>
      </c>
      <c r="BB17" s="3" t="s">
        <v>112</v>
      </c>
      <c r="BC17" s="3" t="s">
        <v>112</v>
      </c>
      <c r="BD17" s="3" t="s">
        <v>112</v>
      </c>
      <c r="BE17" s="3" t="s">
        <v>112</v>
      </c>
      <c r="BF17" s="3" t="s">
        <v>112</v>
      </c>
      <c r="BG17" s="3" t="s">
        <v>112</v>
      </c>
      <c r="BH17" s="3" t="s">
        <v>112</v>
      </c>
      <c r="BI17" s="3" t="s">
        <v>112</v>
      </c>
      <c r="BJ17" s="3" t="s">
        <v>112</v>
      </c>
      <c r="BK17" s="3" t="s">
        <v>112</v>
      </c>
      <c r="BL17" s="3" t="s">
        <v>112</v>
      </c>
      <c r="BM17" s="3" t="s">
        <v>112</v>
      </c>
      <c r="BN17" s="3" t="s">
        <v>112</v>
      </c>
      <c r="BO17" s="3" t="s">
        <v>112</v>
      </c>
      <c r="BP17" s="3" t="s">
        <v>112</v>
      </c>
      <c r="BQ17" s="3" t="s">
        <v>112</v>
      </c>
      <c r="BR17" s="3" t="s">
        <v>112</v>
      </c>
      <c r="BS17" s="3" t="s">
        <v>112</v>
      </c>
      <c r="BT17" s="3" t="s">
        <v>112</v>
      </c>
      <c r="BU17" s="3" t="s">
        <v>112</v>
      </c>
      <c r="BV17" s="3" t="s">
        <v>112</v>
      </c>
      <c r="BW17" s="3" t="s">
        <v>112</v>
      </c>
      <c r="BX17" s="3" t="s">
        <v>112</v>
      </c>
      <c r="BY17" s="3"/>
      <c r="BZ17" s="3">
        <f t="shared" si="3"/>
        <v>64</v>
      </c>
    </row>
    <row r="18" spans="2:78" x14ac:dyDescent="0.25">
      <c r="B18" t="s">
        <v>42</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t="s">
        <v>112</v>
      </c>
      <c r="BO18" s="3" t="s">
        <v>112</v>
      </c>
      <c r="BP18" s="3" t="s">
        <v>112</v>
      </c>
      <c r="BQ18" s="3"/>
      <c r="BR18" s="3"/>
      <c r="BS18" s="3" t="s">
        <v>112</v>
      </c>
      <c r="BT18" s="3" t="s">
        <v>112</v>
      </c>
      <c r="BU18" s="3" t="s">
        <v>112</v>
      </c>
      <c r="BV18" s="3" t="s">
        <v>112</v>
      </c>
      <c r="BW18" s="3"/>
      <c r="BX18" s="3" t="s">
        <v>112</v>
      </c>
      <c r="BY18" s="3"/>
      <c r="BZ18" s="3">
        <f t="shared" si="3"/>
        <v>8</v>
      </c>
    </row>
    <row r="19" spans="2:78" x14ac:dyDescent="0.25">
      <c r="B19" s="37" t="s">
        <v>7</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t="s">
        <v>112</v>
      </c>
      <c r="BN19" s="38" t="s">
        <v>112</v>
      </c>
      <c r="BO19" s="38"/>
      <c r="BP19" s="38"/>
      <c r="BQ19" s="38"/>
      <c r="BR19" s="38" t="s">
        <v>112</v>
      </c>
      <c r="BS19" s="38" t="s">
        <v>112</v>
      </c>
      <c r="BT19" s="38" t="s">
        <v>112</v>
      </c>
      <c r="BU19" s="38" t="s">
        <v>112</v>
      </c>
      <c r="BV19" s="38" t="s">
        <v>112</v>
      </c>
      <c r="BW19" s="38" t="s">
        <v>112</v>
      </c>
      <c r="BX19" s="3" t="s">
        <v>112</v>
      </c>
      <c r="BY19" s="38"/>
      <c r="BZ19" s="3">
        <f t="shared" si="3"/>
        <v>9</v>
      </c>
    </row>
    <row r="20" spans="2:78" x14ac:dyDescent="0.25">
      <c r="B20" t="s">
        <v>336</v>
      </c>
      <c r="C20" s="3"/>
      <c r="D20" s="3"/>
      <c r="E20" s="3"/>
      <c r="F20" s="3"/>
      <c r="G20" s="3"/>
      <c r="H20" s="3"/>
      <c r="I20" s="3"/>
      <c r="J20" s="3"/>
      <c r="K20" s="3"/>
      <c r="L20" s="3"/>
      <c r="M20" s="3"/>
      <c r="N20" s="3"/>
      <c r="O20" s="3"/>
      <c r="P20" s="3"/>
      <c r="Q20" s="3"/>
      <c r="R20" s="3"/>
      <c r="S20" s="66" t="s">
        <v>112</v>
      </c>
      <c r="T20" s="66" t="s">
        <v>112</v>
      </c>
      <c r="U20" s="3" t="s">
        <v>112</v>
      </c>
      <c r="V20" s="3" t="s">
        <v>112</v>
      </c>
      <c r="W20" s="3" t="s">
        <v>112</v>
      </c>
      <c r="X20" s="3" t="s">
        <v>112</v>
      </c>
      <c r="Y20" s="3" t="s">
        <v>112</v>
      </c>
      <c r="Z20" s="3" t="s">
        <v>112</v>
      </c>
      <c r="AA20" s="3" t="s">
        <v>112</v>
      </c>
      <c r="AB20" s="3" t="s">
        <v>112</v>
      </c>
      <c r="AC20" s="3" t="s">
        <v>112</v>
      </c>
      <c r="AD20" s="3" t="s">
        <v>112</v>
      </c>
      <c r="AE20" s="3" t="s">
        <v>112</v>
      </c>
      <c r="AF20" s="3" t="s">
        <v>112</v>
      </c>
      <c r="AG20" s="3" t="s">
        <v>112</v>
      </c>
      <c r="AH20" s="3" t="s">
        <v>112</v>
      </c>
      <c r="AI20" s="3" t="s">
        <v>112</v>
      </c>
      <c r="AJ20" s="3" t="s">
        <v>112</v>
      </c>
      <c r="AK20" s="3" t="s">
        <v>112</v>
      </c>
      <c r="AL20" s="3" t="s">
        <v>112</v>
      </c>
      <c r="AM20" s="3" t="s">
        <v>112</v>
      </c>
      <c r="AN20" s="3" t="s">
        <v>112</v>
      </c>
      <c r="AO20" s="3" t="s">
        <v>112</v>
      </c>
      <c r="AP20" s="3" t="s">
        <v>112</v>
      </c>
      <c r="AQ20" s="3" t="s">
        <v>112</v>
      </c>
      <c r="AR20" s="3" t="s">
        <v>112</v>
      </c>
      <c r="AS20" s="3" t="s">
        <v>112</v>
      </c>
      <c r="AT20" s="3" t="s">
        <v>112</v>
      </c>
      <c r="AU20" s="3" t="s">
        <v>112</v>
      </c>
      <c r="AV20" s="3" t="s">
        <v>112</v>
      </c>
      <c r="AW20" s="3" t="s">
        <v>112</v>
      </c>
      <c r="AX20" s="3" t="s">
        <v>112</v>
      </c>
      <c r="AY20" s="3" t="s">
        <v>112</v>
      </c>
      <c r="AZ20" s="3" t="s">
        <v>112</v>
      </c>
      <c r="BA20" s="3" t="s">
        <v>112</v>
      </c>
      <c r="BB20" s="3" t="s">
        <v>112</v>
      </c>
      <c r="BC20" s="3" t="s">
        <v>112</v>
      </c>
      <c r="BD20" s="3" t="s">
        <v>112</v>
      </c>
      <c r="BE20" s="3" t="s">
        <v>112</v>
      </c>
      <c r="BF20" s="3" t="s">
        <v>112</v>
      </c>
      <c r="BG20" s="3" t="s">
        <v>112</v>
      </c>
      <c r="BH20" s="3" t="s">
        <v>112</v>
      </c>
      <c r="BI20" s="3" t="s">
        <v>112</v>
      </c>
      <c r="BJ20" s="3" t="s">
        <v>112</v>
      </c>
      <c r="BK20" s="3" t="s">
        <v>112</v>
      </c>
      <c r="BL20" s="3" t="s">
        <v>112</v>
      </c>
      <c r="BM20" s="3" t="s">
        <v>112</v>
      </c>
      <c r="BN20" s="3" t="s">
        <v>112</v>
      </c>
      <c r="BO20" s="43" t="s">
        <v>112</v>
      </c>
      <c r="BP20" s="3" t="s">
        <v>112</v>
      </c>
      <c r="BQ20" s="3" t="s">
        <v>112</v>
      </c>
      <c r="BR20" s="3" t="s">
        <v>112</v>
      </c>
      <c r="BS20" s="3" t="s">
        <v>112</v>
      </c>
      <c r="BT20" s="3" t="s">
        <v>112</v>
      </c>
      <c r="BU20" s="3" t="s">
        <v>112</v>
      </c>
      <c r="BV20" s="3" t="s">
        <v>112</v>
      </c>
      <c r="BW20" s="3" t="s">
        <v>112</v>
      </c>
      <c r="BX20" s="3" t="s">
        <v>112</v>
      </c>
      <c r="BY20" s="3"/>
      <c r="BZ20" s="3">
        <f t="shared" si="3"/>
        <v>58</v>
      </c>
    </row>
    <row r="21" spans="2:78" x14ac:dyDescent="0.25">
      <c r="B21" t="s">
        <v>36</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t="s">
        <v>112</v>
      </c>
      <c r="BE21" s="3" t="s">
        <v>112</v>
      </c>
      <c r="BF21" s="3" t="s">
        <v>112</v>
      </c>
      <c r="BG21" s="3" t="s">
        <v>112</v>
      </c>
      <c r="BH21" s="3" t="s">
        <v>112</v>
      </c>
      <c r="BI21" s="3" t="s">
        <v>112</v>
      </c>
      <c r="BJ21" s="3" t="s">
        <v>112</v>
      </c>
      <c r="BK21" s="3" t="s">
        <v>112</v>
      </c>
      <c r="BL21" s="3" t="s">
        <v>112</v>
      </c>
      <c r="BM21" s="3" t="s">
        <v>112</v>
      </c>
      <c r="BN21" s="3" t="s">
        <v>112</v>
      </c>
      <c r="BO21" s="3"/>
      <c r="BP21" s="3"/>
      <c r="BQ21" s="3" t="s">
        <v>112</v>
      </c>
      <c r="BR21" s="3" t="s">
        <v>112</v>
      </c>
      <c r="BS21" s="3" t="s">
        <v>112</v>
      </c>
      <c r="BT21" s="3" t="s">
        <v>112</v>
      </c>
      <c r="BU21" s="3" t="s">
        <v>112</v>
      </c>
      <c r="BV21" s="3" t="s">
        <v>112</v>
      </c>
      <c r="BW21" s="3" t="s">
        <v>112</v>
      </c>
      <c r="BX21" s="3" t="s">
        <v>112</v>
      </c>
      <c r="BY21" s="3"/>
      <c r="BZ21" s="3">
        <f t="shared" si="3"/>
        <v>19</v>
      </c>
    </row>
    <row r="22" spans="2:78" x14ac:dyDescent="0.25">
      <c r="B22" t="s">
        <v>4</v>
      </c>
      <c r="C22" s="3"/>
      <c r="D22" s="3"/>
      <c r="E22" s="3"/>
      <c r="F22" s="3"/>
      <c r="G22" s="3"/>
      <c r="H22" s="3"/>
      <c r="I22" s="3"/>
      <c r="J22" s="3"/>
      <c r="K22" s="3"/>
      <c r="L22" s="3" t="s">
        <v>112</v>
      </c>
      <c r="M22" s="3" t="s">
        <v>112</v>
      </c>
      <c r="N22" s="3" t="s">
        <v>112</v>
      </c>
      <c r="O22" s="3" t="s">
        <v>112</v>
      </c>
      <c r="P22" s="3" t="s">
        <v>112</v>
      </c>
      <c r="Q22" s="3" t="s">
        <v>112</v>
      </c>
      <c r="R22" s="3" t="s">
        <v>112</v>
      </c>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t="s">
        <v>112</v>
      </c>
      <c r="BC22" s="3" t="s">
        <v>112</v>
      </c>
      <c r="BD22" s="3" t="s">
        <v>112</v>
      </c>
      <c r="BE22" s="3" t="s">
        <v>112</v>
      </c>
      <c r="BF22" s="3" t="s">
        <v>112</v>
      </c>
      <c r="BG22" s="3" t="s">
        <v>112</v>
      </c>
      <c r="BH22" s="3" t="s">
        <v>112</v>
      </c>
      <c r="BI22" s="3" t="s">
        <v>112</v>
      </c>
      <c r="BJ22" s="3" t="s">
        <v>112</v>
      </c>
      <c r="BK22" s="3" t="s">
        <v>112</v>
      </c>
      <c r="BL22" s="3" t="s">
        <v>112</v>
      </c>
      <c r="BM22" s="3" t="s">
        <v>112</v>
      </c>
      <c r="BN22" s="3" t="s">
        <v>112</v>
      </c>
      <c r="BO22" s="3" t="s">
        <v>112</v>
      </c>
      <c r="BP22" s="3" t="s">
        <v>112</v>
      </c>
      <c r="BQ22" s="3"/>
      <c r="BR22" s="3" t="s">
        <v>112</v>
      </c>
      <c r="BS22" s="3" t="s">
        <v>112</v>
      </c>
      <c r="BT22" s="3" t="s">
        <v>112</v>
      </c>
      <c r="BU22" s="3" t="s">
        <v>112</v>
      </c>
      <c r="BV22" s="3" t="s">
        <v>112</v>
      </c>
      <c r="BW22" s="3" t="s">
        <v>112</v>
      </c>
      <c r="BX22" s="3" t="s">
        <v>112</v>
      </c>
      <c r="BY22" s="3"/>
      <c r="BZ22" s="3">
        <f t="shared" si="3"/>
        <v>29</v>
      </c>
    </row>
    <row r="23" spans="2:78" x14ac:dyDescent="0.25">
      <c r="B23" t="s">
        <v>15</v>
      </c>
      <c r="C23" s="3"/>
      <c r="D23" s="3"/>
      <c r="E23" s="3"/>
      <c r="F23" s="3"/>
      <c r="G23" s="3"/>
      <c r="H23" s="3"/>
      <c r="I23" s="3"/>
      <c r="J23" s="3"/>
      <c r="K23" s="3"/>
      <c r="L23" s="3"/>
      <c r="M23" s="3"/>
      <c r="N23" s="3"/>
      <c r="O23" s="3"/>
      <c r="P23" s="3"/>
      <c r="Q23" s="3" t="s">
        <v>112</v>
      </c>
      <c r="R23" s="3" t="s">
        <v>112</v>
      </c>
      <c r="S23" s="3"/>
      <c r="T23" s="3"/>
      <c r="U23" s="3"/>
      <c r="V23" s="3" t="s">
        <v>112</v>
      </c>
      <c r="W23" s="3"/>
      <c r="X23" s="3"/>
      <c r="Y23" s="3"/>
      <c r="Z23" s="3"/>
      <c r="AA23" s="3"/>
      <c r="AB23" s="3" t="s">
        <v>112</v>
      </c>
      <c r="AC23" s="3" t="s">
        <v>112</v>
      </c>
      <c r="AD23" s="3" t="s">
        <v>112</v>
      </c>
      <c r="AE23" s="3" t="s">
        <v>112</v>
      </c>
      <c r="AF23" s="3" t="s">
        <v>112</v>
      </c>
      <c r="AG23" s="3"/>
      <c r="AH23" s="3" t="s">
        <v>112</v>
      </c>
      <c r="AI23" s="3" t="s">
        <v>112</v>
      </c>
      <c r="AJ23" s="3" t="s">
        <v>112</v>
      </c>
      <c r="AK23" s="3" t="s">
        <v>112</v>
      </c>
      <c r="AL23" s="3" t="s">
        <v>112</v>
      </c>
      <c r="AM23" s="3" t="s">
        <v>112</v>
      </c>
      <c r="AN23" s="3" t="s">
        <v>112</v>
      </c>
      <c r="AO23" s="3" t="s">
        <v>112</v>
      </c>
      <c r="AP23" s="3"/>
      <c r="AQ23" s="3"/>
      <c r="AR23" s="3"/>
      <c r="AS23" s="3"/>
      <c r="AT23" s="3"/>
      <c r="AU23" s="3"/>
      <c r="AV23" s="3"/>
      <c r="AW23" s="3"/>
      <c r="AX23" s="3"/>
      <c r="AY23" s="3"/>
      <c r="AZ23" s="3"/>
      <c r="BA23" s="3"/>
      <c r="BB23" s="3"/>
      <c r="BC23" s="3"/>
      <c r="BD23" s="3"/>
      <c r="BE23" s="3"/>
      <c r="BF23" s="3"/>
      <c r="BG23" s="3"/>
      <c r="BH23" s="3"/>
      <c r="BI23" s="3"/>
      <c r="BJ23" s="3" t="s">
        <v>112</v>
      </c>
      <c r="BK23" s="3"/>
      <c r="BL23" s="3"/>
      <c r="BM23" s="3" t="s">
        <v>112</v>
      </c>
      <c r="BN23" s="3" t="s">
        <v>112</v>
      </c>
      <c r="BO23" s="3" t="s">
        <v>112</v>
      </c>
      <c r="BP23" s="3"/>
      <c r="BQ23" s="3"/>
      <c r="BR23" s="3" t="s">
        <v>112</v>
      </c>
      <c r="BS23" s="3"/>
      <c r="BT23" s="3" t="s">
        <v>112</v>
      </c>
      <c r="BU23" s="3" t="s">
        <v>112</v>
      </c>
      <c r="BV23" s="3" t="s">
        <v>112</v>
      </c>
      <c r="BW23" s="3" t="s">
        <v>112</v>
      </c>
      <c r="BX23" s="3" t="s">
        <v>112</v>
      </c>
      <c r="BY23" s="3"/>
      <c r="BZ23" s="3">
        <f t="shared" si="3"/>
        <v>26</v>
      </c>
    </row>
    <row r="24" spans="2:78" x14ac:dyDescent="0.25">
      <c r="B24" t="s">
        <v>25</v>
      </c>
      <c r="C24" s="3"/>
      <c r="D24" s="3"/>
      <c r="E24" s="3"/>
      <c r="F24" s="3"/>
      <c r="G24" s="3"/>
      <c r="H24" s="3"/>
      <c r="I24" s="3"/>
      <c r="J24" s="3"/>
      <c r="K24" s="3"/>
      <c r="L24" s="3"/>
      <c r="M24" s="3"/>
      <c r="N24" s="3"/>
      <c r="O24" s="3"/>
      <c r="P24" s="3"/>
      <c r="Q24" s="3" t="s">
        <v>112</v>
      </c>
      <c r="R24" s="3" t="s">
        <v>112</v>
      </c>
      <c r="S24" s="3" t="s">
        <v>112</v>
      </c>
      <c r="T24" s="3" t="s">
        <v>112</v>
      </c>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f t="shared" si="3"/>
        <v>4</v>
      </c>
    </row>
    <row r="25" spans="2:78" x14ac:dyDescent="0.25">
      <c r="B25" s="37" t="s">
        <v>18</v>
      </c>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t="s">
        <v>112</v>
      </c>
      <c r="AG25" s="38"/>
      <c r="AH25" s="38" t="s">
        <v>112</v>
      </c>
      <c r="AI25" s="38" t="s">
        <v>112</v>
      </c>
      <c r="AJ25" s="38" t="s">
        <v>112</v>
      </c>
      <c r="AK25" s="38" t="s">
        <v>112</v>
      </c>
      <c r="AL25" s="38" t="s">
        <v>112</v>
      </c>
      <c r="AM25" s="38" t="s">
        <v>112</v>
      </c>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
        <f t="shared" si="3"/>
        <v>7</v>
      </c>
    </row>
    <row r="26" spans="2:78" x14ac:dyDescent="0.25">
      <c r="B26" t="s">
        <v>115</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t="s">
        <v>112</v>
      </c>
      <c r="AF26" s="3" t="s">
        <v>112</v>
      </c>
      <c r="AG26" s="3" t="s">
        <v>112</v>
      </c>
      <c r="AH26" s="3" t="s">
        <v>112</v>
      </c>
      <c r="AI26" s="3" t="s">
        <v>112</v>
      </c>
      <c r="AJ26" s="3" t="s">
        <v>112</v>
      </c>
      <c r="AK26" s="3" t="s">
        <v>112</v>
      </c>
      <c r="AL26" s="3" t="s">
        <v>112</v>
      </c>
      <c r="AM26" s="3" t="s">
        <v>112</v>
      </c>
      <c r="AN26" s="3" t="s">
        <v>112</v>
      </c>
      <c r="AO26" s="3" t="s">
        <v>112</v>
      </c>
      <c r="AP26" s="3" t="s">
        <v>112</v>
      </c>
      <c r="AQ26" s="3" t="s">
        <v>112</v>
      </c>
      <c r="AR26" s="3" t="s">
        <v>112</v>
      </c>
      <c r="AS26" s="3" t="s">
        <v>112</v>
      </c>
      <c r="AT26" s="3" t="s">
        <v>112</v>
      </c>
      <c r="AU26" s="3" t="s">
        <v>112</v>
      </c>
      <c r="AV26" s="3" t="s">
        <v>112</v>
      </c>
      <c r="AW26" s="3" t="s">
        <v>112</v>
      </c>
      <c r="AX26" s="3" t="s">
        <v>112</v>
      </c>
      <c r="AY26" s="3" t="s">
        <v>112</v>
      </c>
      <c r="AZ26" s="3" t="s">
        <v>112</v>
      </c>
      <c r="BA26" s="3"/>
      <c r="BB26" s="3" t="s">
        <v>112</v>
      </c>
      <c r="BC26" s="3"/>
      <c r="BD26" s="3" t="s">
        <v>112</v>
      </c>
      <c r="BE26" s="3" t="s">
        <v>112</v>
      </c>
      <c r="BF26" s="3" t="s">
        <v>112</v>
      </c>
      <c r="BG26" s="3" t="s">
        <v>112</v>
      </c>
      <c r="BH26" s="3" t="s">
        <v>112</v>
      </c>
      <c r="BI26" s="3" t="s">
        <v>112</v>
      </c>
      <c r="BJ26" s="3" t="s">
        <v>112</v>
      </c>
      <c r="BK26" s="3" t="s">
        <v>112</v>
      </c>
      <c r="BL26" s="3" t="s">
        <v>112</v>
      </c>
      <c r="BM26" s="3" t="s">
        <v>112</v>
      </c>
      <c r="BN26" s="3" t="s">
        <v>112</v>
      </c>
      <c r="BO26" s="3" t="s">
        <v>112</v>
      </c>
      <c r="BP26" s="3" t="s">
        <v>112</v>
      </c>
      <c r="BQ26" s="3" t="s">
        <v>112</v>
      </c>
      <c r="BR26" s="3" t="s">
        <v>112</v>
      </c>
      <c r="BS26" s="3" t="s">
        <v>112</v>
      </c>
      <c r="BT26" s="3" t="s">
        <v>112</v>
      </c>
      <c r="BU26" s="3" t="s">
        <v>112</v>
      </c>
      <c r="BV26" s="3" t="s">
        <v>112</v>
      </c>
      <c r="BW26" s="3" t="s">
        <v>112</v>
      </c>
      <c r="BX26" s="3" t="s">
        <v>112</v>
      </c>
      <c r="BY26" s="3"/>
      <c r="BZ26" s="3">
        <f t="shared" si="3"/>
        <v>44</v>
      </c>
    </row>
    <row r="27" spans="2:78" x14ac:dyDescent="0.25">
      <c r="B27" t="s">
        <v>116</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t="s">
        <v>112</v>
      </c>
      <c r="BS27" s="3" t="s">
        <v>112</v>
      </c>
      <c r="BT27" s="3" t="s">
        <v>112</v>
      </c>
      <c r="BU27" s="3" t="s">
        <v>112</v>
      </c>
      <c r="BV27" s="3"/>
      <c r="BW27" s="3"/>
      <c r="BX27" s="3"/>
      <c r="BY27" s="3"/>
      <c r="BZ27" s="3">
        <f t="shared" si="3"/>
        <v>4</v>
      </c>
    </row>
    <row r="28" spans="2:78" x14ac:dyDescent="0.25">
      <c r="B28" t="s">
        <v>26</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t="s">
        <v>112</v>
      </c>
      <c r="BU28" s="3" t="s">
        <v>112</v>
      </c>
      <c r="BV28" s="3" t="s">
        <v>112</v>
      </c>
      <c r="BW28" s="3" t="s">
        <v>112</v>
      </c>
      <c r="BX28" s="3" t="s">
        <v>112</v>
      </c>
      <c r="BY28" s="3"/>
      <c r="BZ28" s="3">
        <f t="shared" si="3"/>
        <v>5</v>
      </c>
    </row>
    <row r="29" spans="2:78" x14ac:dyDescent="0.25">
      <c r="B29" t="s">
        <v>117</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t="s">
        <v>112</v>
      </c>
      <c r="BA29" s="3"/>
      <c r="BB29" s="3"/>
      <c r="BC29" s="3"/>
      <c r="BD29" s="3"/>
      <c r="BE29" s="3"/>
      <c r="BF29" s="3"/>
      <c r="BG29" s="3"/>
      <c r="BH29" s="3"/>
      <c r="BI29" s="3"/>
      <c r="BJ29" s="3"/>
      <c r="BK29" s="3"/>
      <c r="BL29" s="3"/>
      <c r="BM29" s="3" t="s">
        <v>112</v>
      </c>
      <c r="BN29" s="3" t="s">
        <v>112</v>
      </c>
      <c r="BO29" s="3" t="s">
        <v>112</v>
      </c>
      <c r="BP29" s="3" t="s">
        <v>112</v>
      </c>
      <c r="BQ29" s="3" t="s">
        <v>112</v>
      </c>
      <c r="BR29" s="3"/>
      <c r="BS29" s="3"/>
      <c r="BT29" s="3" t="s">
        <v>112</v>
      </c>
      <c r="BU29" s="3" t="s">
        <v>112</v>
      </c>
      <c r="BV29" s="3" t="s">
        <v>112</v>
      </c>
      <c r="BW29" s="3" t="s">
        <v>112</v>
      </c>
      <c r="BX29" s="3" t="s">
        <v>112</v>
      </c>
      <c r="BY29" s="3"/>
      <c r="BZ29" s="3">
        <f t="shared" si="3"/>
        <v>11</v>
      </c>
    </row>
    <row r="30" spans="2:78" x14ac:dyDescent="0.25">
      <c r="B30" t="s">
        <v>8</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t="s">
        <v>112</v>
      </c>
      <c r="BS30" s="3" t="s">
        <v>112</v>
      </c>
      <c r="BT30" s="3" t="s">
        <v>112</v>
      </c>
      <c r="BU30" s="3" t="s">
        <v>112</v>
      </c>
      <c r="BV30" s="3" t="s">
        <v>112</v>
      </c>
      <c r="BW30" s="3" t="s">
        <v>112</v>
      </c>
      <c r="BX30" s="3" t="s">
        <v>112</v>
      </c>
      <c r="BY30" s="3"/>
      <c r="BZ30" s="3">
        <f t="shared" si="3"/>
        <v>7</v>
      </c>
    </row>
    <row r="31" spans="2:78" x14ac:dyDescent="0.25">
      <c r="B31" s="37" t="s">
        <v>118</v>
      </c>
      <c r="C31" s="37"/>
      <c r="D31" s="37"/>
      <c r="E31" s="37"/>
      <c r="F31" s="38"/>
      <c r="G31" s="38"/>
      <c r="H31" s="38"/>
      <c r="I31" s="38"/>
      <c r="J31" s="38"/>
      <c r="K31" s="38"/>
      <c r="L31" s="38"/>
      <c r="M31" s="38"/>
      <c r="N31" s="38" t="s">
        <v>112</v>
      </c>
      <c r="O31" s="38" t="s">
        <v>112</v>
      </c>
      <c r="P31" s="38" t="s">
        <v>112</v>
      </c>
      <c r="Q31" s="38" t="s">
        <v>112</v>
      </c>
      <c r="R31" s="38" t="s">
        <v>112</v>
      </c>
      <c r="S31" s="38"/>
      <c r="T31" s="38"/>
      <c r="U31" s="38"/>
      <c r="V31" s="38"/>
      <c r="W31" s="38"/>
      <c r="X31" s="38"/>
      <c r="Y31" s="38"/>
      <c r="Z31" s="3"/>
      <c r="AA31" s="3"/>
      <c r="AB31" s="3"/>
      <c r="AC31" s="3"/>
      <c r="AD31" s="3"/>
      <c r="AE31" s="3"/>
      <c r="AF31" s="3"/>
      <c r="AG31" s="3"/>
      <c r="AH31" s="3"/>
      <c r="AI31" s="3"/>
      <c r="AJ31" s="3"/>
      <c r="AK31" s="38"/>
      <c r="AL31" s="38"/>
      <c r="AM31" s="38"/>
      <c r="AN31" s="38"/>
      <c r="AO31" s="38"/>
      <c r="AP31" s="38"/>
      <c r="AQ31" s="38"/>
      <c r="AR31" s="38"/>
      <c r="AS31" s="38"/>
      <c r="AT31" s="38"/>
      <c r="AU31" s="38"/>
      <c r="AV31" s="38"/>
      <c r="AW31" s="38"/>
      <c r="AX31" s="38"/>
      <c r="AY31" s="38"/>
      <c r="AZ31" s="38"/>
      <c r="BA31" s="38"/>
      <c r="BB31" s="38" t="s">
        <v>112</v>
      </c>
      <c r="BC31" s="38" t="s">
        <v>112</v>
      </c>
      <c r="BD31" s="38" t="s">
        <v>112</v>
      </c>
      <c r="BE31" s="38" t="s">
        <v>112</v>
      </c>
      <c r="BF31" s="38" t="s">
        <v>112</v>
      </c>
      <c r="BG31" s="38"/>
      <c r="BH31" s="38"/>
      <c r="BI31" s="38" t="s">
        <v>112</v>
      </c>
      <c r="BJ31" s="38" t="s">
        <v>112</v>
      </c>
      <c r="BK31" s="38" t="s">
        <v>112</v>
      </c>
      <c r="BL31" s="38" t="s">
        <v>112</v>
      </c>
      <c r="BM31" s="38" t="s">
        <v>112</v>
      </c>
      <c r="BN31" s="38" t="s">
        <v>112</v>
      </c>
      <c r="BO31" s="38"/>
      <c r="BP31" s="38" t="s">
        <v>112</v>
      </c>
      <c r="BQ31" s="38" t="s">
        <v>112</v>
      </c>
      <c r="BR31" s="38" t="s">
        <v>112</v>
      </c>
      <c r="BS31" s="38" t="s">
        <v>112</v>
      </c>
      <c r="BT31" s="3" t="s">
        <v>112</v>
      </c>
      <c r="BU31" s="3" t="s">
        <v>112</v>
      </c>
      <c r="BV31" s="3" t="s">
        <v>112</v>
      </c>
      <c r="BW31" s="3" t="s">
        <v>112</v>
      </c>
      <c r="BX31" s="3" t="s">
        <v>112</v>
      </c>
      <c r="BY31" s="38"/>
      <c r="BZ31" s="3">
        <f t="shared" si="3"/>
        <v>25</v>
      </c>
    </row>
    <row r="32" spans="2:78" x14ac:dyDescent="0.25">
      <c r="B32" t="s">
        <v>10</v>
      </c>
      <c r="C32" s="3"/>
      <c r="D32" s="3"/>
      <c r="E32" s="3"/>
      <c r="F32" s="3"/>
      <c r="G32" s="3"/>
      <c r="H32" s="3"/>
      <c r="I32" s="3"/>
      <c r="J32" s="3"/>
      <c r="K32" s="3"/>
      <c r="L32" s="3"/>
      <c r="M32" s="3"/>
      <c r="N32" s="3"/>
      <c r="O32" s="3"/>
      <c r="P32" s="3"/>
      <c r="Q32" s="3"/>
      <c r="R32" s="3"/>
      <c r="S32" s="3"/>
      <c r="T32" s="3"/>
      <c r="U32" s="3"/>
      <c r="V32" s="3"/>
      <c r="W32" s="3"/>
      <c r="X32" s="3" t="s">
        <v>112</v>
      </c>
      <c r="Y32" s="3" t="s">
        <v>112</v>
      </c>
      <c r="Z32" s="43" t="s">
        <v>112</v>
      </c>
      <c r="AA32" s="43" t="s">
        <v>112</v>
      </c>
      <c r="AB32" s="43" t="s">
        <v>112</v>
      </c>
      <c r="AC32" s="43" t="s">
        <v>112</v>
      </c>
      <c r="AD32" s="43" t="s">
        <v>112</v>
      </c>
      <c r="AE32" s="43" t="s">
        <v>112</v>
      </c>
      <c r="AF32" s="43" t="s">
        <v>112</v>
      </c>
      <c r="AG32" s="43" t="s">
        <v>112</v>
      </c>
      <c r="AH32" s="43" t="s">
        <v>112</v>
      </c>
      <c r="AI32" s="43" t="s">
        <v>112</v>
      </c>
      <c r="AJ32" s="43" t="s">
        <v>112</v>
      </c>
      <c r="AK32" s="3" t="s">
        <v>112</v>
      </c>
      <c r="AL32" s="3" t="s">
        <v>112</v>
      </c>
      <c r="AM32" s="3" t="s">
        <v>112</v>
      </c>
      <c r="AN32" s="3" t="s">
        <v>112</v>
      </c>
      <c r="AO32" s="3" t="s">
        <v>112</v>
      </c>
      <c r="AP32" s="3"/>
      <c r="AQ32" s="3" t="s">
        <v>112</v>
      </c>
      <c r="AR32" s="3" t="s">
        <v>112</v>
      </c>
      <c r="AS32" s="3" t="s">
        <v>112</v>
      </c>
      <c r="AT32" s="3" t="s">
        <v>112</v>
      </c>
      <c r="AU32" s="3"/>
      <c r="AV32" s="3"/>
      <c r="AW32" s="3"/>
      <c r="AX32" s="3" t="s">
        <v>112</v>
      </c>
      <c r="AY32" s="3"/>
      <c r="AZ32" s="3" t="s">
        <v>112</v>
      </c>
      <c r="BA32" s="3" t="s">
        <v>112</v>
      </c>
      <c r="BB32" s="3"/>
      <c r="BC32" s="3"/>
      <c r="BD32" s="3"/>
      <c r="BE32" s="3"/>
      <c r="BF32" s="3"/>
      <c r="BG32" s="3"/>
      <c r="BH32" s="3"/>
      <c r="BI32" s="3"/>
      <c r="BJ32" s="3"/>
      <c r="BK32" s="3"/>
      <c r="BL32" s="3"/>
      <c r="BM32" s="3"/>
      <c r="BN32" s="3"/>
      <c r="BO32" s="3"/>
      <c r="BP32" s="3"/>
      <c r="BQ32" s="3"/>
      <c r="BR32" s="3"/>
      <c r="BS32" s="3" t="s">
        <v>112</v>
      </c>
      <c r="BT32" s="43" t="s">
        <v>112</v>
      </c>
      <c r="BU32" s="43" t="s">
        <v>112</v>
      </c>
      <c r="BV32" s="43" t="s">
        <v>112</v>
      </c>
      <c r="BW32" s="43" t="s">
        <v>112</v>
      </c>
      <c r="BX32" s="3" t="s">
        <v>112</v>
      </c>
      <c r="BY32" s="3"/>
      <c r="BZ32" s="3">
        <f t="shared" si="3"/>
        <v>31</v>
      </c>
    </row>
    <row r="33" spans="2:78" x14ac:dyDescent="0.25">
      <c r="B33" t="s">
        <v>119</v>
      </c>
      <c r="C33" s="3"/>
      <c r="D33" s="3"/>
      <c r="E33" s="3"/>
      <c r="F33" s="3"/>
      <c r="G33" s="3"/>
      <c r="H33" s="3"/>
      <c r="I33" s="3"/>
      <c r="J33" s="3"/>
      <c r="K33" s="3"/>
      <c r="L33" s="3" t="s">
        <v>112</v>
      </c>
      <c r="M33" s="3" t="s">
        <v>112</v>
      </c>
      <c r="N33" s="3"/>
      <c r="O33" s="3" t="s">
        <v>112</v>
      </c>
      <c r="P33" s="3" t="s">
        <v>112</v>
      </c>
      <c r="Q33" s="3" t="s">
        <v>112</v>
      </c>
      <c r="R33" s="3" t="s">
        <v>112</v>
      </c>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t="s">
        <v>112</v>
      </c>
      <c r="BV33" s="3" t="s">
        <v>112</v>
      </c>
      <c r="BW33" s="3" t="s">
        <v>112</v>
      </c>
      <c r="BX33" s="3" t="s">
        <v>112</v>
      </c>
      <c r="BY33" s="3"/>
      <c r="BZ33" s="3">
        <f t="shared" si="3"/>
        <v>10</v>
      </c>
    </row>
    <row r="34" spans="2:78" x14ac:dyDescent="0.25">
      <c r="B34" t="s">
        <v>52</v>
      </c>
      <c r="C34" s="3"/>
      <c r="D34" s="3"/>
      <c r="E34" s="3"/>
      <c r="F34" s="3"/>
      <c r="G34" s="3"/>
      <c r="H34" s="3"/>
      <c r="I34" s="3"/>
      <c r="J34" s="3"/>
      <c r="K34" s="3"/>
      <c r="L34" s="3"/>
      <c r="M34" s="3"/>
      <c r="N34" s="3"/>
      <c r="O34" s="3"/>
      <c r="P34" s="3"/>
      <c r="Q34" s="3"/>
      <c r="R34" s="3"/>
      <c r="S34" s="3"/>
      <c r="T34" s="3"/>
      <c r="U34" s="3"/>
      <c r="V34" s="3"/>
      <c r="W34" s="3"/>
      <c r="X34" s="3"/>
      <c r="Y34" s="3"/>
      <c r="Z34" s="3"/>
      <c r="AA34" s="3"/>
      <c r="AB34" s="3" t="s">
        <v>112</v>
      </c>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t="s">
        <v>112</v>
      </c>
      <c r="BH34" s="3"/>
      <c r="BI34" s="3"/>
      <c r="BJ34" s="3" t="s">
        <v>112</v>
      </c>
      <c r="BK34" s="3"/>
      <c r="BL34" s="3"/>
      <c r="BM34" s="3"/>
      <c r="BN34" s="3"/>
      <c r="BO34" s="3"/>
      <c r="BP34" s="3"/>
      <c r="BQ34" s="3"/>
      <c r="BR34" s="3"/>
      <c r="BS34" s="3"/>
      <c r="BT34" s="3"/>
      <c r="BU34" s="3"/>
      <c r="BV34" s="3"/>
      <c r="BW34" s="3" t="s">
        <v>112</v>
      </c>
      <c r="BX34" s="3"/>
      <c r="BY34" s="3"/>
      <c r="BZ34" s="3">
        <f t="shared" si="3"/>
        <v>4</v>
      </c>
    </row>
    <row r="35" spans="2:78" x14ac:dyDescent="0.25">
      <c r="B35" t="s">
        <v>28</v>
      </c>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t="s">
        <v>112</v>
      </c>
      <c r="BL35" s="3" t="s">
        <v>112</v>
      </c>
      <c r="BM35" s="3" t="s">
        <v>112</v>
      </c>
      <c r="BN35" s="3" t="s">
        <v>112</v>
      </c>
      <c r="BO35" s="3" t="s">
        <v>112</v>
      </c>
      <c r="BP35" s="3" t="s">
        <v>112</v>
      </c>
      <c r="BQ35" s="3" t="s">
        <v>112</v>
      </c>
      <c r="BR35" s="3" t="s">
        <v>112</v>
      </c>
      <c r="BS35" s="3" t="s">
        <v>112</v>
      </c>
      <c r="BT35" s="3" t="s">
        <v>112</v>
      </c>
      <c r="BU35" s="3" t="s">
        <v>112</v>
      </c>
      <c r="BV35" s="3" t="s">
        <v>112</v>
      </c>
      <c r="BW35" s="3" t="s">
        <v>112</v>
      </c>
      <c r="BX35" s="3" t="s">
        <v>112</v>
      </c>
      <c r="BY35" s="3"/>
      <c r="BZ35" s="3">
        <f t="shared" si="3"/>
        <v>14</v>
      </c>
    </row>
    <row r="36" spans="2:78" x14ac:dyDescent="0.25">
      <c r="B36" s="37" t="s">
        <v>120</v>
      </c>
      <c r="C36" s="38"/>
      <c r="D36" s="38"/>
      <c r="E36" s="38"/>
      <c r="F36" s="38"/>
      <c r="G36" s="38"/>
      <c r="H36" s="38" t="s">
        <v>112</v>
      </c>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
      <c r="BU36" s="3"/>
      <c r="BV36" s="3"/>
      <c r="BW36" s="3"/>
      <c r="BX36" s="3"/>
      <c r="BY36" s="38"/>
      <c r="BZ36" s="3">
        <f t="shared" si="3"/>
        <v>1</v>
      </c>
    </row>
    <row r="37" spans="2:78" x14ac:dyDescent="0.25">
      <c r="B37" t="s">
        <v>121</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t="s">
        <v>112</v>
      </c>
      <c r="BG37" s="3"/>
      <c r="BH37" s="3"/>
      <c r="BI37" s="3"/>
      <c r="BJ37" s="3" t="s">
        <v>112</v>
      </c>
      <c r="BK37" s="3" t="s">
        <v>112</v>
      </c>
      <c r="BL37" s="3" t="s">
        <v>112</v>
      </c>
      <c r="BM37" s="3" t="s">
        <v>112</v>
      </c>
      <c r="BN37" s="3" t="s">
        <v>112</v>
      </c>
      <c r="BO37" s="3" t="s">
        <v>112</v>
      </c>
      <c r="BP37" s="3" t="s">
        <v>112</v>
      </c>
      <c r="BQ37" s="3" t="s">
        <v>112</v>
      </c>
      <c r="BR37" s="3" t="s">
        <v>112</v>
      </c>
      <c r="BS37" s="3" t="s">
        <v>112</v>
      </c>
      <c r="BT37" s="43" t="s">
        <v>112</v>
      </c>
      <c r="BU37" s="43" t="s">
        <v>112</v>
      </c>
      <c r="BV37" s="43" t="s">
        <v>112</v>
      </c>
      <c r="BW37" s="43" t="s">
        <v>112</v>
      </c>
      <c r="BX37" s="43" t="s">
        <v>112</v>
      </c>
      <c r="BY37" s="3"/>
      <c r="BZ37" s="3">
        <f t="shared" si="3"/>
        <v>16</v>
      </c>
    </row>
    <row r="38" spans="2:78" x14ac:dyDescent="0.25">
      <c r="B38" t="s">
        <v>545</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t="s">
        <v>112</v>
      </c>
      <c r="BR38" s="3" t="s">
        <v>112</v>
      </c>
      <c r="BS38" s="3" t="s">
        <v>112</v>
      </c>
      <c r="BT38" s="3" t="s">
        <v>112</v>
      </c>
      <c r="BU38" s="3" t="s">
        <v>112</v>
      </c>
      <c r="BV38" s="3" t="s">
        <v>112</v>
      </c>
      <c r="BW38" s="3" t="s">
        <v>112</v>
      </c>
      <c r="BX38" s="3" t="s">
        <v>112</v>
      </c>
      <c r="BY38" s="3"/>
      <c r="BZ38" s="3">
        <f t="shared" si="3"/>
        <v>8</v>
      </c>
    </row>
    <row r="39" spans="2:78" x14ac:dyDescent="0.25">
      <c r="B39" t="s">
        <v>31</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t="s">
        <v>112</v>
      </c>
      <c r="BN39" s="3" t="s">
        <v>112</v>
      </c>
      <c r="BO39" s="3" t="s">
        <v>112</v>
      </c>
      <c r="BP39" s="3" t="s">
        <v>112</v>
      </c>
      <c r="BQ39" s="3" t="s">
        <v>112</v>
      </c>
      <c r="BR39" s="3" t="s">
        <v>112</v>
      </c>
      <c r="BS39" s="3" t="s">
        <v>112</v>
      </c>
      <c r="BT39" s="3" t="s">
        <v>112</v>
      </c>
      <c r="BU39" s="3" t="s">
        <v>112</v>
      </c>
      <c r="BV39" s="3" t="s">
        <v>112</v>
      </c>
      <c r="BW39" s="3" t="s">
        <v>112</v>
      </c>
      <c r="BX39" s="3" t="s">
        <v>112</v>
      </c>
      <c r="BY39" s="3"/>
      <c r="BZ39" s="3">
        <f t="shared" si="3"/>
        <v>12</v>
      </c>
    </row>
    <row r="40" spans="2:78" x14ac:dyDescent="0.25">
      <c r="B40" t="s">
        <v>122</v>
      </c>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t="s">
        <v>112</v>
      </c>
      <c r="BP40" s="3" t="s">
        <v>112</v>
      </c>
      <c r="BQ40" s="3" t="s">
        <v>112</v>
      </c>
      <c r="BR40" s="3" t="s">
        <v>112</v>
      </c>
      <c r="BS40" s="3"/>
      <c r="BT40" s="3" t="s">
        <v>112</v>
      </c>
      <c r="BU40" s="3" t="s">
        <v>112</v>
      </c>
      <c r="BV40" s="3" t="s">
        <v>112</v>
      </c>
      <c r="BW40" s="3" t="s">
        <v>112</v>
      </c>
      <c r="BX40" s="3" t="s">
        <v>112</v>
      </c>
      <c r="BY40" s="3"/>
      <c r="BZ40" s="3">
        <f t="shared" si="3"/>
        <v>9</v>
      </c>
    </row>
    <row r="41" spans="2:78" x14ac:dyDescent="0.25">
      <c r="B41" s="37" t="s">
        <v>583</v>
      </c>
      <c r="C41" s="38"/>
      <c r="D41" s="38"/>
      <c r="E41" s="38"/>
      <c r="F41" s="38"/>
      <c r="G41" s="38"/>
      <c r="H41" s="38"/>
      <c r="I41" s="38"/>
      <c r="J41" s="127" t="s">
        <v>112</v>
      </c>
      <c r="K41" s="127" t="s">
        <v>112</v>
      </c>
      <c r="L41" s="128" t="s">
        <v>112</v>
      </c>
      <c r="M41" s="38" t="s">
        <v>112</v>
      </c>
      <c r="N41" s="38" t="s">
        <v>112</v>
      </c>
      <c r="O41" s="38" t="s">
        <v>112</v>
      </c>
      <c r="P41" s="38" t="s">
        <v>112</v>
      </c>
      <c r="Q41" s="38" t="s">
        <v>112</v>
      </c>
      <c r="R41" s="38"/>
      <c r="S41" s="38" t="s">
        <v>112</v>
      </c>
      <c r="T41" s="38"/>
      <c r="U41" s="38"/>
      <c r="V41" s="38"/>
      <c r="W41" s="38"/>
      <c r="X41" s="38"/>
      <c r="Y41" s="38"/>
      <c r="Z41" s="38"/>
      <c r="AA41" s="38"/>
      <c r="AB41" s="38"/>
      <c r="AC41" s="38"/>
      <c r="AD41" s="38"/>
      <c r="AE41" s="38"/>
      <c r="AF41" s="38"/>
      <c r="AG41" s="38" t="s">
        <v>112</v>
      </c>
      <c r="AH41" s="38" t="s">
        <v>112</v>
      </c>
      <c r="AI41" s="38" t="s">
        <v>112</v>
      </c>
      <c r="AJ41" s="38" t="s">
        <v>112</v>
      </c>
      <c r="AK41" s="38" t="s">
        <v>112</v>
      </c>
      <c r="AL41" s="38" t="s">
        <v>112</v>
      </c>
      <c r="AM41" s="38" t="s">
        <v>112</v>
      </c>
      <c r="AN41" s="38" t="s">
        <v>112</v>
      </c>
      <c r="AO41" s="38" t="s">
        <v>112</v>
      </c>
      <c r="AP41" s="38" t="s">
        <v>112</v>
      </c>
      <c r="AQ41" s="38" t="s">
        <v>112</v>
      </c>
      <c r="AR41" s="38" t="s">
        <v>112</v>
      </c>
      <c r="AS41" s="38"/>
      <c r="AT41" s="38"/>
      <c r="AU41" s="38"/>
      <c r="AV41" s="38"/>
      <c r="AW41" s="38"/>
      <c r="AX41" s="38"/>
      <c r="AY41" s="38"/>
      <c r="AZ41" s="38"/>
      <c r="BA41" s="38"/>
      <c r="BB41" s="38" t="s">
        <v>112</v>
      </c>
      <c r="BC41" s="38" t="s">
        <v>112</v>
      </c>
      <c r="BD41" s="38" t="s">
        <v>112</v>
      </c>
      <c r="BE41" s="38" t="s">
        <v>112</v>
      </c>
      <c r="BF41" s="38" t="s">
        <v>112</v>
      </c>
      <c r="BG41" s="38" t="s">
        <v>112</v>
      </c>
      <c r="BH41" s="38" t="s">
        <v>112</v>
      </c>
      <c r="BI41" s="38" t="s">
        <v>112</v>
      </c>
      <c r="BJ41" s="38" t="s">
        <v>112</v>
      </c>
      <c r="BK41" s="38" t="s">
        <v>112</v>
      </c>
      <c r="BL41" s="38" t="s">
        <v>112</v>
      </c>
      <c r="BM41" s="38" t="s">
        <v>112</v>
      </c>
      <c r="BN41" s="38" t="s">
        <v>112</v>
      </c>
      <c r="BO41" s="38" t="s">
        <v>112</v>
      </c>
      <c r="BP41" s="38" t="s">
        <v>112</v>
      </c>
      <c r="BQ41" s="38" t="s">
        <v>112</v>
      </c>
      <c r="BR41" s="38" t="s">
        <v>112</v>
      </c>
      <c r="BS41" s="38" t="s">
        <v>112</v>
      </c>
      <c r="BT41" s="38" t="s">
        <v>112</v>
      </c>
      <c r="BU41" s="38" t="s">
        <v>112</v>
      </c>
      <c r="BV41" s="38" t="s">
        <v>112</v>
      </c>
      <c r="BW41" s="38" t="s">
        <v>112</v>
      </c>
      <c r="BX41" s="38" t="s">
        <v>112</v>
      </c>
      <c r="BY41" s="38"/>
      <c r="BZ41" s="3">
        <f t="shared" si="3"/>
        <v>44</v>
      </c>
    </row>
    <row r="42" spans="2:78" x14ac:dyDescent="0.25">
      <c r="B42" t="s">
        <v>35</v>
      </c>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t="s">
        <v>112</v>
      </c>
      <c r="BU42" s="3" t="s">
        <v>112</v>
      </c>
      <c r="BV42" s="3" t="s">
        <v>112</v>
      </c>
      <c r="BW42" s="3" t="s">
        <v>112</v>
      </c>
      <c r="BX42" s="3" t="s">
        <v>112</v>
      </c>
      <c r="BY42" s="3"/>
      <c r="BZ42" s="3">
        <f t="shared" si="3"/>
        <v>5</v>
      </c>
    </row>
    <row r="43" spans="2:78" x14ac:dyDescent="0.25">
      <c r="B43" t="s">
        <v>27</v>
      </c>
      <c r="C43" s="3"/>
      <c r="D43" s="3"/>
      <c r="E43" s="3"/>
      <c r="F43" s="3"/>
      <c r="G43" s="3"/>
      <c r="H43" s="3"/>
      <c r="I43" s="3"/>
      <c r="J43" s="3"/>
      <c r="K43" s="3"/>
      <c r="L43" s="3"/>
      <c r="M43" s="3"/>
      <c r="N43" s="3"/>
      <c r="O43" s="3"/>
      <c r="P43" s="3"/>
      <c r="Q43" s="3"/>
      <c r="R43" s="3"/>
      <c r="S43" s="3"/>
      <c r="T43" s="3"/>
      <c r="U43" s="3"/>
      <c r="V43" s="3"/>
      <c r="W43" s="3"/>
      <c r="X43" s="3" t="s">
        <v>112</v>
      </c>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f t="shared" si="3"/>
        <v>1</v>
      </c>
    </row>
    <row r="44" spans="2:78" ht="15.75" x14ac:dyDescent="0.25">
      <c r="B44" t="s">
        <v>329</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t="s">
        <v>112</v>
      </c>
      <c r="BU44" s="3" t="s">
        <v>112</v>
      </c>
      <c r="BV44" s="3" t="s">
        <v>112</v>
      </c>
      <c r="BW44" s="3" t="s">
        <v>112</v>
      </c>
      <c r="BX44" s="3" t="s">
        <v>112</v>
      </c>
      <c r="BY44" s="3"/>
      <c r="BZ44" s="3">
        <f t="shared" si="3"/>
        <v>5</v>
      </c>
    </row>
    <row r="45" spans="2:78" x14ac:dyDescent="0.25">
      <c r="B45" t="s">
        <v>23</v>
      </c>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t="s">
        <v>112</v>
      </c>
      <c r="BU45" s="3" t="s">
        <v>112</v>
      </c>
      <c r="BV45" s="3" t="s">
        <v>112</v>
      </c>
      <c r="BW45" s="3" t="s">
        <v>112</v>
      </c>
      <c r="BX45" s="3" t="s">
        <v>112</v>
      </c>
      <c r="BY45" s="3"/>
      <c r="BZ45" s="3">
        <f t="shared" si="3"/>
        <v>5</v>
      </c>
    </row>
    <row r="46" spans="2:78" x14ac:dyDescent="0.25">
      <c r="B46" t="s">
        <v>123</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t="s">
        <v>112</v>
      </c>
      <c r="BO46" s="3" t="s">
        <v>112</v>
      </c>
      <c r="BP46" s="3" t="s">
        <v>112</v>
      </c>
      <c r="BQ46" s="3"/>
      <c r="BR46" s="3"/>
      <c r="BS46" s="3" t="s">
        <v>112</v>
      </c>
      <c r="BT46" s="3" t="s">
        <v>112</v>
      </c>
      <c r="BU46" s="3" t="s">
        <v>112</v>
      </c>
      <c r="BV46" s="3" t="s">
        <v>112</v>
      </c>
      <c r="BW46" s="3" t="s">
        <v>112</v>
      </c>
      <c r="BX46" s="3" t="s">
        <v>112</v>
      </c>
      <c r="BY46" s="3"/>
      <c r="BZ46" s="3">
        <f t="shared" si="3"/>
        <v>9</v>
      </c>
    </row>
    <row r="47" spans="2:78" x14ac:dyDescent="0.25">
      <c r="B47" s="42" t="s">
        <v>1</v>
      </c>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t="s">
        <v>112</v>
      </c>
      <c r="BU47" s="43" t="s">
        <v>112</v>
      </c>
      <c r="BV47" s="43" t="s">
        <v>112</v>
      </c>
      <c r="BW47" s="43" t="s">
        <v>112</v>
      </c>
      <c r="BX47" s="43" t="s">
        <v>112</v>
      </c>
      <c r="BY47" s="43"/>
      <c r="BZ47" s="3">
        <f t="shared" si="3"/>
        <v>5</v>
      </c>
    </row>
    <row r="48" spans="2:78" x14ac:dyDescent="0.25">
      <c r="B48" t="s">
        <v>24</v>
      </c>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t="s">
        <v>112</v>
      </c>
      <c r="BU48" s="3" t="s">
        <v>112</v>
      </c>
      <c r="BV48" s="3" t="s">
        <v>112</v>
      </c>
      <c r="BW48" s="3" t="s">
        <v>112</v>
      </c>
      <c r="BX48" s="3" t="s">
        <v>112</v>
      </c>
      <c r="BY48" s="3"/>
      <c r="BZ48" s="3">
        <f t="shared" si="3"/>
        <v>5</v>
      </c>
    </row>
    <row r="49" spans="2:78" x14ac:dyDescent="0.25">
      <c r="B49" t="s">
        <v>124</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t="s">
        <v>112</v>
      </c>
      <c r="BN49" s="3" t="s">
        <v>112</v>
      </c>
      <c r="BO49" s="3" t="s">
        <v>112</v>
      </c>
      <c r="BP49" s="3" t="s">
        <v>112</v>
      </c>
      <c r="BQ49" s="3" t="s">
        <v>112</v>
      </c>
      <c r="BR49" s="3" t="s">
        <v>112</v>
      </c>
      <c r="BS49" s="3" t="s">
        <v>112</v>
      </c>
      <c r="BT49" s="3" t="s">
        <v>112</v>
      </c>
      <c r="BU49" s="3" t="s">
        <v>112</v>
      </c>
      <c r="BV49" s="3" t="s">
        <v>112</v>
      </c>
      <c r="BW49" s="3" t="s">
        <v>112</v>
      </c>
      <c r="BX49" s="3" t="s">
        <v>112</v>
      </c>
      <c r="BY49" s="3"/>
      <c r="BZ49" s="3">
        <f t="shared" si="3"/>
        <v>12</v>
      </c>
    </row>
    <row r="50" spans="2:78" x14ac:dyDescent="0.25">
      <c r="B50" t="s">
        <v>94</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t="s">
        <v>112</v>
      </c>
      <c r="BU50" s="3" t="s">
        <v>112</v>
      </c>
      <c r="BV50" s="3" t="s">
        <v>112</v>
      </c>
      <c r="BW50" s="3" t="s">
        <v>112</v>
      </c>
      <c r="BX50" s="3" t="s">
        <v>112</v>
      </c>
      <c r="BY50" s="3"/>
      <c r="BZ50" s="3">
        <f t="shared" si="3"/>
        <v>5</v>
      </c>
    </row>
    <row r="51" spans="2:78" x14ac:dyDescent="0.25">
      <c r="B51" t="s">
        <v>49</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t="s">
        <v>112</v>
      </c>
      <c r="BV51" s="3" t="s">
        <v>112</v>
      </c>
      <c r="BW51" s="3" t="s">
        <v>112</v>
      </c>
      <c r="BX51" s="3" t="s">
        <v>112</v>
      </c>
      <c r="BY51" s="3"/>
      <c r="BZ51" s="3">
        <f t="shared" si="3"/>
        <v>4</v>
      </c>
    </row>
    <row r="52" spans="2:78" x14ac:dyDescent="0.25">
      <c r="B52" t="s">
        <v>14</v>
      </c>
      <c r="C52" s="3"/>
      <c r="D52" s="3"/>
      <c r="E52" s="3"/>
      <c r="F52" s="3"/>
      <c r="G52" s="3"/>
      <c r="H52" s="3"/>
      <c r="I52" s="3"/>
      <c r="J52" s="3"/>
      <c r="K52" s="3"/>
      <c r="L52" s="3"/>
      <c r="M52" s="3"/>
      <c r="N52" s="3"/>
      <c r="O52" s="3"/>
      <c r="P52" s="3"/>
      <c r="Q52" s="3"/>
      <c r="R52" s="3"/>
      <c r="S52" s="3"/>
      <c r="T52" s="3"/>
      <c r="U52" s="3" t="s">
        <v>112</v>
      </c>
      <c r="V52" s="3" t="s">
        <v>112</v>
      </c>
      <c r="W52" s="3" t="s">
        <v>112</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t="s">
        <v>112</v>
      </c>
      <c r="BA52" s="3" t="s">
        <v>112</v>
      </c>
      <c r="BB52" s="3" t="s">
        <v>112</v>
      </c>
      <c r="BC52" s="3" t="s">
        <v>112</v>
      </c>
      <c r="BD52" s="3" t="s">
        <v>112</v>
      </c>
      <c r="BE52" s="3" t="s">
        <v>112</v>
      </c>
      <c r="BF52" s="3" t="s">
        <v>112</v>
      </c>
      <c r="BG52" s="3" t="s">
        <v>112</v>
      </c>
      <c r="BH52" s="3" t="s">
        <v>112</v>
      </c>
      <c r="BI52" s="3" t="s">
        <v>112</v>
      </c>
      <c r="BJ52" s="3" t="s">
        <v>112</v>
      </c>
      <c r="BK52" s="3" t="s">
        <v>112</v>
      </c>
      <c r="BL52" s="3" t="s">
        <v>112</v>
      </c>
      <c r="BM52" s="3" t="s">
        <v>112</v>
      </c>
      <c r="BN52" s="3" t="s">
        <v>112</v>
      </c>
      <c r="BO52" s="3" t="s">
        <v>112</v>
      </c>
      <c r="BP52" s="3" t="s">
        <v>112</v>
      </c>
      <c r="BQ52" s="3" t="s">
        <v>112</v>
      </c>
      <c r="BR52" s="3" t="s">
        <v>112</v>
      </c>
      <c r="BS52" s="3"/>
      <c r="BT52" s="3"/>
      <c r="BU52" s="3" t="s">
        <v>112</v>
      </c>
      <c r="BV52" s="3" t="s">
        <v>112</v>
      </c>
      <c r="BW52" s="3" t="s">
        <v>112</v>
      </c>
      <c r="BX52" s="3" t="s">
        <v>112</v>
      </c>
      <c r="BY52" s="3"/>
      <c r="BZ52" s="3">
        <f t="shared" si="3"/>
        <v>26</v>
      </c>
    </row>
    <row r="53" spans="2:78" x14ac:dyDescent="0.25">
      <c r="B53" s="37" t="s">
        <v>13</v>
      </c>
      <c r="C53" s="38"/>
      <c r="D53" s="38"/>
      <c r="E53" s="38"/>
      <c r="F53" s="38"/>
      <c r="G53" s="38" t="s">
        <v>112</v>
      </c>
      <c r="H53" s="38"/>
      <c r="I53" s="38"/>
      <c r="J53" s="38"/>
      <c r="K53" s="38"/>
      <c r="L53" s="38" t="s">
        <v>112</v>
      </c>
      <c r="M53" s="38" t="s">
        <v>112</v>
      </c>
      <c r="N53" s="38" t="s">
        <v>112</v>
      </c>
      <c r="O53" s="38"/>
      <c r="P53" s="38"/>
      <c r="Q53" s="38"/>
      <c r="R53" s="38"/>
      <c r="S53" s="38"/>
      <c r="T53" s="38" t="s">
        <v>112</v>
      </c>
      <c r="U53" s="38" t="s">
        <v>112</v>
      </c>
      <c r="V53" s="38" t="s">
        <v>112</v>
      </c>
      <c r="W53" s="38" t="s">
        <v>112</v>
      </c>
      <c r="X53" s="38" t="s">
        <v>112</v>
      </c>
      <c r="Y53" s="38" t="s">
        <v>112</v>
      </c>
      <c r="Z53" s="38" t="s">
        <v>112</v>
      </c>
      <c r="AA53" s="38" t="s">
        <v>112</v>
      </c>
      <c r="AB53" s="38" t="s">
        <v>112</v>
      </c>
      <c r="AC53" s="38" t="s">
        <v>112</v>
      </c>
      <c r="AD53" s="38" t="s">
        <v>112</v>
      </c>
      <c r="AE53" s="38" t="s">
        <v>112</v>
      </c>
      <c r="AF53" s="38" t="s">
        <v>112</v>
      </c>
      <c r="AG53" s="38" t="s">
        <v>112</v>
      </c>
      <c r="AH53" s="38" t="s">
        <v>112</v>
      </c>
      <c r="AI53" s="38" t="s">
        <v>112</v>
      </c>
      <c r="AJ53" s="38" t="s">
        <v>112</v>
      </c>
      <c r="AK53" s="38" t="s">
        <v>112</v>
      </c>
      <c r="AL53" s="38" t="s">
        <v>112</v>
      </c>
      <c r="AM53" s="38" t="s">
        <v>112</v>
      </c>
      <c r="AN53" s="38" t="s">
        <v>112</v>
      </c>
      <c r="AO53" s="38" t="s">
        <v>112</v>
      </c>
      <c r="AP53" s="38" t="s">
        <v>112</v>
      </c>
      <c r="AQ53" s="38" t="s">
        <v>112</v>
      </c>
      <c r="AR53" s="38" t="s">
        <v>112</v>
      </c>
      <c r="AS53" s="38" t="s">
        <v>112</v>
      </c>
      <c r="AT53" s="38" t="s">
        <v>112</v>
      </c>
      <c r="AU53" s="38" t="s">
        <v>112</v>
      </c>
      <c r="AV53" s="38" t="s">
        <v>112</v>
      </c>
      <c r="AW53" s="38" t="s">
        <v>112</v>
      </c>
      <c r="AX53" s="38" t="s">
        <v>112</v>
      </c>
      <c r="AY53" s="38" t="s">
        <v>112</v>
      </c>
      <c r="AZ53" s="38" t="s">
        <v>112</v>
      </c>
      <c r="BA53" s="38" t="s">
        <v>112</v>
      </c>
      <c r="BB53" s="38" t="s">
        <v>112</v>
      </c>
      <c r="BC53" s="38" t="s">
        <v>112</v>
      </c>
      <c r="BD53" s="38" t="s">
        <v>112</v>
      </c>
      <c r="BE53" s="38" t="s">
        <v>112</v>
      </c>
      <c r="BF53" s="38" t="s">
        <v>112</v>
      </c>
      <c r="BG53" s="38" t="s">
        <v>112</v>
      </c>
      <c r="BH53" s="38" t="s">
        <v>112</v>
      </c>
      <c r="BI53" s="38" t="s">
        <v>112</v>
      </c>
      <c r="BJ53" s="38" t="s">
        <v>112</v>
      </c>
      <c r="BK53" s="38" t="s">
        <v>112</v>
      </c>
      <c r="BL53" s="38" t="s">
        <v>112</v>
      </c>
      <c r="BM53" s="38" t="s">
        <v>112</v>
      </c>
      <c r="BN53" s="38" t="s">
        <v>112</v>
      </c>
      <c r="BO53" s="38" t="s">
        <v>112</v>
      </c>
      <c r="BP53" s="38" t="s">
        <v>112</v>
      </c>
      <c r="BQ53" s="38" t="s">
        <v>112</v>
      </c>
      <c r="BR53" s="38" t="s">
        <v>112</v>
      </c>
      <c r="BS53" s="38" t="s">
        <v>112</v>
      </c>
      <c r="BT53" s="38" t="s">
        <v>112</v>
      </c>
      <c r="BU53" s="38" t="s">
        <v>112</v>
      </c>
      <c r="BV53" s="38" t="s">
        <v>112</v>
      </c>
      <c r="BW53" s="38" t="s">
        <v>112</v>
      </c>
      <c r="BX53" s="38" t="s">
        <v>112</v>
      </c>
      <c r="BY53" s="38"/>
      <c r="BZ53" s="3">
        <f t="shared" si="3"/>
        <v>61</v>
      </c>
    </row>
    <row r="54" spans="2:78" x14ac:dyDescent="0.25">
      <c r="B54" t="s">
        <v>16</v>
      </c>
      <c r="C54" s="3"/>
      <c r="D54" s="3"/>
      <c r="E54" s="3"/>
      <c r="F54" s="3"/>
      <c r="G54" s="3"/>
      <c r="H54" s="3"/>
      <c r="I54" s="3"/>
      <c r="J54" s="3"/>
      <c r="K54" s="3"/>
      <c r="L54" s="3" t="s">
        <v>112</v>
      </c>
      <c r="M54" s="3" t="s">
        <v>112</v>
      </c>
      <c r="N54" s="3" t="s">
        <v>112</v>
      </c>
      <c r="O54" s="3" t="s">
        <v>112</v>
      </c>
      <c r="P54" s="3" t="s">
        <v>112</v>
      </c>
      <c r="Q54" s="3" t="s">
        <v>112</v>
      </c>
      <c r="R54" s="3" t="s">
        <v>112</v>
      </c>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t="s">
        <v>112</v>
      </c>
      <c r="BR54" s="3" t="s">
        <v>112</v>
      </c>
      <c r="BS54" s="3" t="s">
        <v>112</v>
      </c>
      <c r="BT54" s="3" t="s">
        <v>112</v>
      </c>
      <c r="BU54" s="3" t="s">
        <v>112</v>
      </c>
      <c r="BV54" s="3" t="s">
        <v>112</v>
      </c>
      <c r="BW54" s="3" t="s">
        <v>112</v>
      </c>
      <c r="BX54" s="3" t="s">
        <v>112</v>
      </c>
      <c r="BY54" s="3"/>
      <c r="BZ54" s="3">
        <f t="shared" si="3"/>
        <v>15</v>
      </c>
    </row>
    <row r="55" spans="2:78" x14ac:dyDescent="0.25">
      <c r="B55" t="s">
        <v>90</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t="s">
        <v>112</v>
      </c>
      <c r="BN55" s="3" t="s">
        <v>112</v>
      </c>
      <c r="BO55" s="3" t="s">
        <v>112</v>
      </c>
      <c r="BP55" s="3" t="s">
        <v>112</v>
      </c>
      <c r="BQ55" s="3" t="s">
        <v>112</v>
      </c>
      <c r="BR55" s="3" t="s">
        <v>112</v>
      </c>
      <c r="BS55" s="3" t="s">
        <v>112</v>
      </c>
      <c r="BT55" s="3"/>
      <c r="BU55" s="3"/>
      <c r="BV55" s="3"/>
      <c r="BW55" s="3"/>
      <c r="BX55" s="3"/>
      <c r="BY55" s="3"/>
      <c r="BZ55" s="3">
        <f t="shared" si="3"/>
        <v>7</v>
      </c>
    </row>
    <row r="56" spans="2:78" x14ac:dyDescent="0.25">
      <c r="B56" t="s">
        <v>92</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t="s">
        <v>112</v>
      </c>
      <c r="BD56" s="3" t="s">
        <v>112</v>
      </c>
      <c r="BE56" s="3" t="s">
        <v>112</v>
      </c>
      <c r="BF56" s="3" t="s">
        <v>112</v>
      </c>
      <c r="BG56" s="3" t="s">
        <v>112</v>
      </c>
      <c r="BH56" s="3"/>
      <c r="BI56" s="3"/>
      <c r="BJ56" s="3" t="s">
        <v>112</v>
      </c>
      <c r="BK56" s="3" t="s">
        <v>112</v>
      </c>
      <c r="BL56" s="3" t="s">
        <v>112</v>
      </c>
      <c r="BM56" s="3"/>
      <c r="BN56" s="3" t="s">
        <v>112</v>
      </c>
      <c r="BO56" s="3"/>
      <c r="BP56" s="3"/>
      <c r="BQ56" s="3" t="s">
        <v>112</v>
      </c>
      <c r="BR56" s="3" t="s">
        <v>112</v>
      </c>
      <c r="BS56" s="3" t="s">
        <v>112</v>
      </c>
      <c r="BT56" s="3" t="s">
        <v>112</v>
      </c>
      <c r="BU56" s="3" t="s">
        <v>112</v>
      </c>
      <c r="BV56" s="3" t="s">
        <v>112</v>
      </c>
      <c r="BW56" s="3" t="s">
        <v>112</v>
      </c>
      <c r="BX56" s="3" t="s">
        <v>112</v>
      </c>
      <c r="BY56" s="3"/>
      <c r="BZ56" s="3">
        <f t="shared" si="3"/>
        <v>17</v>
      </c>
    </row>
    <row r="57" spans="2:78" x14ac:dyDescent="0.25">
      <c r="B57" t="s">
        <v>51</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t="s">
        <v>112</v>
      </c>
      <c r="BP57" s="3" t="s">
        <v>112</v>
      </c>
      <c r="BQ57" s="3" t="s">
        <v>112</v>
      </c>
      <c r="BR57" s="3" t="s">
        <v>112</v>
      </c>
      <c r="BS57" s="3" t="s">
        <v>112</v>
      </c>
      <c r="BT57" s="3" t="s">
        <v>112</v>
      </c>
      <c r="BU57" s="3" t="s">
        <v>112</v>
      </c>
      <c r="BV57" s="3" t="s">
        <v>112</v>
      </c>
      <c r="BW57" s="3" t="s">
        <v>112</v>
      </c>
      <c r="BX57" s="3" t="s">
        <v>112</v>
      </c>
      <c r="BY57" s="3"/>
      <c r="BZ57" s="3">
        <f t="shared" si="3"/>
        <v>10</v>
      </c>
    </row>
    <row r="58" spans="2:78" x14ac:dyDescent="0.25">
      <c r="B58" s="37" t="s">
        <v>150</v>
      </c>
      <c r="C58" s="38" t="s">
        <v>112</v>
      </c>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
        <f t="shared" si="3"/>
        <v>1</v>
      </c>
    </row>
    <row r="59" spans="2:78" x14ac:dyDescent="0.25">
      <c r="B59" t="s">
        <v>47</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t="s">
        <v>112</v>
      </c>
      <c r="AS59" s="3"/>
      <c r="AT59" s="3"/>
      <c r="AU59" s="3"/>
      <c r="AV59" s="3"/>
      <c r="AW59" s="3"/>
      <c r="AX59" s="3"/>
      <c r="AY59" s="3"/>
      <c r="AZ59" s="3"/>
      <c r="BA59" s="3"/>
      <c r="BB59" s="3"/>
      <c r="BC59" s="3"/>
      <c r="BD59" s="3"/>
      <c r="BE59" s="3"/>
      <c r="BF59" s="3"/>
      <c r="BG59" s="3"/>
      <c r="BH59" s="3"/>
      <c r="BI59" s="3"/>
      <c r="BJ59" s="3"/>
      <c r="BK59" s="3"/>
      <c r="BL59" s="3"/>
      <c r="BM59" s="3"/>
      <c r="BN59" s="3" t="s">
        <v>112</v>
      </c>
      <c r="BO59" s="3" t="s">
        <v>112</v>
      </c>
      <c r="BP59" s="3" t="s">
        <v>112</v>
      </c>
      <c r="BQ59" s="3" t="s">
        <v>112</v>
      </c>
      <c r="BR59" s="3" t="s">
        <v>112</v>
      </c>
      <c r="BS59" s="3" t="s">
        <v>112</v>
      </c>
      <c r="BT59" s="3" t="s">
        <v>112</v>
      </c>
      <c r="BU59" s="3" t="s">
        <v>112</v>
      </c>
      <c r="BV59" s="3" t="s">
        <v>112</v>
      </c>
      <c r="BW59" s="3" t="s">
        <v>112</v>
      </c>
      <c r="BX59" s="3" t="s">
        <v>112</v>
      </c>
      <c r="BY59" s="3"/>
      <c r="BZ59" s="3">
        <f t="shared" si="3"/>
        <v>12</v>
      </c>
    </row>
    <row r="60" spans="2:78" x14ac:dyDescent="0.25">
      <c r="B60" t="s">
        <v>38</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t="s">
        <v>112</v>
      </c>
      <c r="BU60" s="3" t="s">
        <v>112</v>
      </c>
      <c r="BV60" s="3" t="s">
        <v>112</v>
      </c>
      <c r="BW60" s="3" t="s">
        <v>112</v>
      </c>
      <c r="BX60" s="3" t="s">
        <v>112</v>
      </c>
      <c r="BY60" s="3"/>
      <c r="BZ60" s="3">
        <f t="shared" si="3"/>
        <v>5</v>
      </c>
    </row>
    <row r="61" spans="2:78" x14ac:dyDescent="0.25">
      <c r="B61" t="s">
        <v>95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t="s">
        <v>112</v>
      </c>
      <c r="BU61" s="3" t="s">
        <v>112</v>
      </c>
      <c r="BV61" s="3" t="s">
        <v>112</v>
      </c>
      <c r="BW61" s="3" t="s">
        <v>112</v>
      </c>
      <c r="BX61" s="3" t="s">
        <v>112</v>
      </c>
      <c r="BY61" s="3"/>
      <c r="BZ61" s="3">
        <f t="shared" si="3"/>
        <v>5</v>
      </c>
    </row>
    <row r="62" spans="2:78" x14ac:dyDescent="0.25">
      <c r="B62" t="s">
        <v>125</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t="s">
        <v>112</v>
      </c>
      <c r="BA62" s="3"/>
      <c r="BB62" s="3"/>
      <c r="BC62" s="3"/>
      <c r="BD62" s="3"/>
      <c r="BE62" s="3"/>
      <c r="BF62" s="3"/>
      <c r="BG62" s="3"/>
      <c r="BH62" s="3"/>
      <c r="BI62" s="3"/>
      <c r="BJ62" s="3"/>
      <c r="BK62" s="3"/>
      <c r="BL62" s="3"/>
      <c r="BM62" s="3"/>
      <c r="BN62" s="3"/>
      <c r="BO62" s="3"/>
      <c r="BP62" s="3"/>
      <c r="BQ62" s="3"/>
      <c r="BR62" s="3"/>
      <c r="BS62" s="3"/>
      <c r="BT62" s="3" t="s">
        <v>112</v>
      </c>
      <c r="BU62" s="3" t="s">
        <v>112</v>
      </c>
      <c r="BV62" s="3" t="s">
        <v>112</v>
      </c>
      <c r="BW62" s="3" t="s">
        <v>112</v>
      </c>
      <c r="BX62" s="3" t="s">
        <v>112</v>
      </c>
      <c r="BY62" s="3"/>
      <c r="BZ62" s="3">
        <f t="shared" si="3"/>
        <v>6</v>
      </c>
    </row>
    <row r="63" spans="2:78" x14ac:dyDescent="0.25">
      <c r="B63" t="s">
        <v>444</v>
      </c>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t="s">
        <v>112</v>
      </c>
      <c r="BV63" s="3" t="s">
        <v>112</v>
      </c>
      <c r="BW63" s="3" t="s">
        <v>112</v>
      </c>
      <c r="BX63" s="3" t="s">
        <v>112</v>
      </c>
      <c r="BY63" s="3"/>
      <c r="BZ63" s="3">
        <f t="shared" si="3"/>
        <v>4</v>
      </c>
    </row>
    <row r="64" spans="2:78" x14ac:dyDescent="0.25">
      <c r="B64" t="s">
        <v>126</v>
      </c>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t="s">
        <v>112</v>
      </c>
      <c r="AN64" s="3"/>
      <c r="AO64" s="3"/>
      <c r="AP64" s="3"/>
      <c r="AQ64" s="3"/>
      <c r="AR64" s="3"/>
      <c r="AS64" s="3"/>
      <c r="AT64" s="3"/>
      <c r="AU64" s="3"/>
      <c r="AV64" s="3"/>
      <c r="AW64" s="3"/>
      <c r="AX64" s="3"/>
      <c r="AY64" s="3"/>
      <c r="AZ64" s="3"/>
      <c r="BA64" s="3"/>
      <c r="BB64" s="3" t="s">
        <v>112</v>
      </c>
      <c r="BC64" s="3" t="s">
        <v>112</v>
      </c>
      <c r="BD64" s="3" t="s">
        <v>112</v>
      </c>
      <c r="BE64" s="3" t="s">
        <v>112</v>
      </c>
      <c r="BF64" s="3" t="s">
        <v>112</v>
      </c>
      <c r="BG64" s="3" t="s">
        <v>112</v>
      </c>
      <c r="BH64" s="3" t="s">
        <v>112</v>
      </c>
      <c r="BI64" s="3" t="s">
        <v>112</v>
      </c>
      <c r="BJ64" s="3" t="s">
        <v>112</v>
      </c>
      <c r="BK64" s="3" t="s">
        <v>112</v>
      </c>
      <c r="BL64" s="3" t="s">
        <v>112</v>
      </c>
      <c r="BM64" s="3" t="s">
        <v>112</v>
      </c>
      <c r="BN64" s="3" t="s">
        <v>112</v>
      </c>
      <c r="BO64" s="3" t="s">
        <v>112</v>
      </c>
      <c r="BP64" s="3" t="s">
        <v>112</v>
      </c>
      <c r="BQ64" s="3" t="s">
        <v>112</v>
      </c>
      <c r="BR64" s="3" t="s">
        <v>112</v>
      </c>
      <c r="BS64" s="3" t="s">
        <v>112</v>
      </c>
      <c r="BT64" s="3" t="s">
        <v>112</v>
      </c>
      <c r="BU64" s="3" t="s">
        <v>112</v>
      </c>
      <c r="BV64" s="3" t="s">
        <v>112</v>
      </c>
      <c r="BW64" s="3" t="s">
        <v>112</v>
      </c>
      <c r="BX64" s="3" t="s">
        <v>112</v>
      </c>
      <c r="BY64" s="3"/>
      <c r="BZ64" s="3">
        <f t="shared" si="3"/>
        <v>24</v>
      </c>
    </row>
    <row r="65" spans="1:79" x14ac:dyDescent="0.25">
      <c r="B65" t="s">
        <v>127</v>
      </c>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t="s">
        <v>112</v>
      </c>
      <c r="BD65" s="3" t="s">
        <v>112</v>
      </c>
      <c r="BE65" s="3" t="s">
        <v>112</v>
      </c>
      <c r="BF65" s="3" t="s">
        <v>112</v>
      </c>
      <c r="BG65" s="3" t="s">
        <v>112</v>
      </c>
      <c r="BH65" s="3" t="s">
        <v>112</v>
      </c>
      <c r="BI65" s="3" t="s">
        <v>112</v>
      </c>
      <c r="BJ65" s="3" t="s">
        <v>112</v>
      </c>
      <c r="BK65" s="3" t="s">
        <v>112</v>
      </c>
      <c r="BL65" s="3" t="s">
        <v>112</v>
      </c>
      <c r="BM65" s="3" t="s">
        <v>112</v>
      </c>
      <c r="BN65" s="3" t="s">
        <v>112</v>
      </c>
      <c r="BO65" s="3"/>
      <c r="BP65" s="3"/>
      <c r="BQ65" s="3" t="s">
        <v>112</v>
      </c>
      <c r="BR65" s="3" t="s">
        <v>112</v>
      </c>
      <c r="BS65" s="3" t="s">
        <v>112</v>
      </c>
      <c r="BT65" s="3" t="s">
        <v>112</v>
      </c>
      <c r="BU65" s="3" t="s">
        <v>112</v>
      </c>
      <c r="BV65" s="3" t="s">
        <v>112</v>
      </c>
      <c r="BW65" s="3" t="s">
        <v>112</v>
      </c>
      <c r="BX65" s="3" t="s">
        <v>112</v>
      </c>
      <c r="BY65" s="3"/>
      <c r="BZ65" s="3">
        <f t="shared" si="3"/>
        <v>20</v>
      </c>
    </row>
    <row r="66" spans="1:79" x14ac:dyDescent="0.25">
      <c r="B66" s="37" t="s">
        <v>33</v>
      </c>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t="s">
        <v>112</v>
      </c>
      <c r="BC66" s="38" t="s">
        <v>112</v>
      </c>
      <c r="BD66" s="38" t="s">
        <v>112</v>
      </c>
      <c r="BE66" s="38" t="s">
        <v>112</v>
      </c>
      <c r="BF66" s="38" t="s">
        <v>112</v>
      </c>
      <c r="BG66" s="38" t="s">
        <v>112</v>
      </c>
      <c r="BH66" s="38" t="s">
        <v>112</v>
      </c>
      <c r="BI66" s="38" t="s">
        <v>112</v>
      </c>
      <c r="BJ66" s="38" t="s">
        <v>112</v>
      </c>
      <c r="BK66" s="38" t="s">
        <v>112</v>
      </c>
      <c r="BL66" s="38" t="s">
        <v>112</v>
      </c>
      <c r="BM66" s="38" t="s">
        <v>112</v>
      </c>
      <c r="BN66" s="38" t="s">
        <v>112</v>
      </c>
      <c r="BO66" s="38" t="s">
        <v>112</v>
      </c>
      <c r="BP66" s="38" t="s">
        <v>112</v>
      </c>
      <c r="BQ66" s="38" t="s">
        <v>112</v>
      </c>
      <c r="BR66" s="38" t="s">
        <v>112</v>
      </c>
      <c r="BS66" s="38" t="s">
        <v>112</v>
      </c>
      <c r="BT66" s="38" t="s">
        <v>112</v>
      </c>
      <c r="BU66" s="38" t="s">
        <v>112</v>
      </c>
      <c r="BV66" s="38" t="s">
        <v>112</v>
      </c>
      <c r="BW66" s="38" t="s">
        <v>112</v>
      </c>
      <c r="BX66" s="38" t="s">
        <v>112</v>
      </c>
      <c r="BY66" s="38"/>
      <c r="BZ66" s="3">
        <f t="shared" si="3"/>
        <v>23</v>
      </c>
    </row>
    <row r="67" spans="1:79" x14ac:dyDescent="0.25">
      <c r="B67" t="s">
        <v>32</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t="s">
        <v>112</v>
      </c>
      <c r="BU67" s="3" t="s">
        <v>112</v>
      </c>
      <c r="BV67" s="3" t="s">
        <v>112</v>
      </c>
      <c r="BW67" s="3" t="s">
        <v>112</v>
      </c>
      <c r="BX67" s="3" t="s">
        <v>112</v>
      </c>
      <c r="BY67" s="3"/>
      <c r="BZ67" s="3">
        <f t="shared" si="3"/>
        <v>5</v>
      </c>
    </row>
    <row r="68" spans="1:79" x14ac:dyDescent="0.25">
      <c r="B68" t="s">
        <v>86</v>
      </c>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t="s">
        <v>112</v>
      </c>
      <c r="BN68" s="3" t="s">
        <v>112</v>
      </c>
      <c r="BO68" s="3" t="s">
        <v>112</v>
      </c>
      <c r="BP68" s="3" t="s">
        <v>112</v>
      </c>
      <c r="BQ68" s="3"/>
      <c r="BR68" s="3"/>
      <c r="BS68" s="3" t="s">
        <v>112</v>
      </c>
      <c r="BT68" s="3" t="s">
        <v>112</v>
      </c>
      <c r="BU68" s="3" t="s">
        <v>112</v>
      </c>
      <c r="BV68" s="3" t="s">
        <v>112</v>
      </c>
      <c r="BW68" s="3" t="s">
        <v>112</v>
      </c>
      <c r="BX68" s="3" t="s">
        <v>112</v>
      </c>
      <c r="BY68" s="3"/>
      <c r="BZ68" s="3">
        <f t="shared" si="3"/>
        <v>10</v>
      </c>
    </row>
    <row r="69" spans="1:79" x14ac:dyDescent="0.25">
      <c r="B69" t="s">
        <v>401</v>
      </c>
      <c r="C69" s="3"/>
      <c r="D69" s="3"/>
      <c r="E69" s="3"/>
      <c r="F69" s="3"/>
      <c r="G69" s="3"/>
      <c r="H69" s="3"/>
      <c r="I69" s="3"/>
      <c r="J69" s="3"/>
      <c r="K69" s="3"/>
      <c r="L69" s="3"/>
      <c r="M69" s="3"/>
      <c r="N69" s="3"/>
      <c r="O69" s="3"/>
      <c r="P69" s="3"/>
      <c r="Q69" s="3"/>
      <c r="R69" s="3"/>
      <c r="S69" s="3"/>
      <c r="T69" s="3"/>
      <c r="U69" s="3"/>
      <c r="V69" s="3"/>
      <c r="W69" s="3"/>
      <c r="X69" s="3"/>
      <c r="Y69" s="3"/>
      <c r="Z69" s="3"/>
      <c r="AA69" s="3"/>
      <c r="AB69" s="3" t="s">
        <v>112</v>
      </c>
      <c r="AC69" s="3" t="s">
        <v>112</v>
      </c>
      <c r="AD69" s="3" t="s">
        <v>112</v>
      </c>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f t="shared" si="3"/>
        <v>3</v>
      </c>
    </row>
    <row r="70" spans="1:79" x14ac:dyDescent="0.25">
      <c r="B70" t="s">
        <v>3</v>
      </c>
      <c r="C70" s="3"/>
      <c r="D70" s="3"/>
      <c r="E70" s="3"/>
      <c r="F70" s="3"/>
      <c r="G70" s="3" t="s">
        <v>112</v>
      </c>
      <c r="H70" s="3"/>
      <c r="I70" s="3"/>
      <c r="J70" s="3"/>
      <c r="K70" s="3"/>
      <c r="L70" s="3"/>
      <c r="M70" s="3"/>
      <c r="N70" s="3" t="s">
        <v>112</v>
      </c>
      <c r="O70" s="3" t="s">
        <v>112</v>
      </c>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t="s">
        <v>112</v>
      </c>
      <c r="BP70" s="3"/>
      <c r="BQ70" s="3"/>
      <c r="BR70" s="3"/>
      <c r="BS70" s="3" t="s">
        <v>112</v>
      </c>
      <c r="BT70" s="3" t="s">
        <v>112</v>
      </c>
      <c r="BU70" s="3" t="s">
        <v>112</v>
      </c>
      <c r="BV70" s="3" t="s">
        <v>112</v>
      </c>
      <c r="BW70" s="3" t="s">
        <v>112</v>
      </c>
      <c r="BX70" s="3" t="s">
        <v>112</v>
      </c>
      <c r="BY70" s="3"/>
      <c r="BZ70" s="3">
        <f t="shared" si="3"/>
        <v>10</v>
      </c>
    </row>
    <row r="71" spans="1:79" x14ac:dyDescent="0.25">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row>
    <row r="72" spans="1:79" x14ac:dyDescent="0.25">
      <c r="B72" s="12" t="s">
        <v>328</v>
      </c>
      <c r="C72" s="32">
        <f t="shared" ref="C72" si="4">COUNTIF(C13:C70, "x")</f>
        <v>1</v>
      </c>
      <c r="D72" s="32"/>
      <c r="E72" s="32">
        <f t="shared" ref="E72" si="5">COUNTIF(E13:E70, "x")</f>
        <v>1</v>
      </c>
      <c r="F72" s="32"/>
      <c r="G72" s="32">
        <f t="shared" ref="G72:H72" si="6">COUNTIF(G13:G70, "x")</f>
        <v>2</v>
      </c>
      <c r="H72" s="32">
        <f t="shared" si="6"/>
        <v>1</v>
      </c>
      <c r="I72" s="32"/>
      <c r="J72" s="32">
        <f>COUNTIF(J13:J70, "x")-1</f>
        <v>0</v>
      </c>
      <c r="K72" s="32">
        <f>COUNTIF(K13:K70, "x")-1</f>
        <v>0</v>
      </c>
      <c r="L72" s="32">
        <f t="shared" ref="L72:AF72" si="7">COUNTIF(L13:L70, "x")</f>
        <v>5</v>
      </c>
      <c r="M72" s="32">
        <f t="shared" si="7"/>
        <v>6</v>
      </c>
      <c r="N72" s="32">
        <f t="shared" si="7"/>
        <v>7</v>
      </c>
      <c r="O72" s="32">
        <f t="shared" si="7"/>
        <v>7</v>
      </c>
      <c r="P72" s="32">
        <f t="shared" si="7"/>
        <v>6</v>
      </c>
      <c r="Q72" s="32">
        <f t="shared" si="7"/>
        <v>8</v>
      </c>
      <c r="R72" s="32">
        <f t="shared" si="7"/>
        <v>7</v>
      </c>
      <c r="S72" s="32">
        <f t="shared" si="7"/>
        <v>4</v>
      </c>
      <c r="T72" s="32">
        <f t="shared" si="7"/>
        <v>4</v>
      </c>
      <c r="U72" s="32">
        <f t="shared" si="7"/>
        <v>4</v>
      </c>
      <c r="V72" s="32">
        <f t="shared" si="7"/>
        <v>5</v>
      </c>
      <c r="W72" s="32">
        <f t="shared" si="7"/>
        <v>4</v>
      </c>
      <c r="X72" s="32">
        <f t="shared" si="7"/>
        <v>5</v>
      </c>
      <c r="Y72" s="32">
        <f t="shared" si="7"/>
        <v>4</v>
      </c>
      <c r="Z72" s="32">
        <f t="shared" si="7"/>
        <v>4</v>
      </c>
      <c r="AA72" s="32">
        <f t="shared" si="7"/>
        <v>4</v>
      </c>
      <c r="AB72" s="32">
        <f t="shared" si="7"/>
        <v>7</v>
      </c>
      <c r="AC72" s="32">
        <f t="shared" si="7"/>
        <v>6</v>
      </c>
      <c r="AD72" s="32">
        <f t="shared" si="7"/>
        <v>6</v>
      </c>
      <c r="AE72" s="32">
        <f t="shared" si="7"/>
        <v>6</v>
      </c>
      <c r="AF72" s="32">
        <f t="shared" si="7"/>
        <v>7</v>
      </c>
      <c r="AG72" s="32">
        <f t="shared" ref="AG72:BG72" si="8">COUNTIF(AG13:AG70, "x")</f>
        <v>6</v>
      </c>
      <c r="AH72" s="32">
        <f t="shared" si="8"/>
        <v>8</v>
      </c>
      <c r="AI72" s="32">
        <f t="shared" si="8"/>
        <v>8</v>
      </c>
      <c r="AJ72" s="32">
        <f t="shared" si="8"/>
        <v>8</v>
      </c>
      <c r="AK72" s="32">
        <f t="shared" si="8"/>
        <v>8</v>
      </c>
      <c r="AL72" s="32">
        <f t="shared" si="8"/>
        <v>8</v>
      </c>
      <c r="AM72" s="32">
        <f t="shared" si="8"/>
        <v>9</v>
      </c>
      <c r="AN72" s="32">
        <f t="shared" si="8"/>
        <v>7</v>
      </c>
      <c r="AO72" s="32">
        <f t="shared" si="8"/>
        <v>7</v>
      </c>
      <c r="AP72" s="32">
        <f t="shared" si="8"/>
        <v>5</v>
      </c>
      <c r="AQ72" s="32">
        <f t="shared" si="8"/>
        <v>6</v>
      </c>
      <c r="AR72" s="32">
        <f t="shared" si="8"/>
        <v>7</v>
      </c>
      <c r="AS72" s="32">
        <f t="shared" si="8"/>
        <v>5</v>
      </c>
      <c r="AT72" s="32">
        <f t="shared" si="8"/>
        <v>5</v>
      </c>
      <c r="AU72" s="32">
        <f t="shared" si="8"/>
        <v>4</v>
      </c>
      <c r="AV72" s="32">
        <f t="shared" si="8"/>
        <v>4</v>
      </c>
      <c r="AW72" s="32">
        <f t="shared" si="8"/>
        <v>4</v>
      </c>
      <c r="AX72" s="32">
        <f t="shared" si="8"/>
        <v>5</v>
      </c>
      <c r="AY72" s="32">
        <f t="shared" si="8"/>
        <v>4</v>
      </c>
      <c r="AZ72" s="32">
        <f t="shared" si="8"/>
        <v>8</v>
      </c>
      <c r="BA72" s="32">
        <f t="shared" si="8"/>
        <v>5</v>
      </c>
      <c r="BB72" s="32">
        <f t="shared" si="8"/>
        <v>10</v>
      </c>
      <c r="BC72" s="32">
        <f t="shared" si="8"/>
        <v>11</v>
      </c>
      <c r="BD72" s="32">
        <f t="shared" si="8"/>
        <v>13</v>
      </c>
      <c r="BE72" s="32">
        <f t="shared" si="8"/>
        <v>13</v>
      </c>
      <c r="BF72" s="32">
        <f t="shared" si="8"/>
        <v>14</v>
      </c>
      <c r="BG72" s="32">
        <f t="shared" si="8"/>
        <v>13</v>
      </c>
      <c r="BH72" s="32">
        <f t="shared" ref="BH72:BT72" si="9">COUNTIF(BH13:BH70, "x")</f>
        <v>11</v>
      </c>
      <c r="BI72" s="32">
        <f t="shared" si="9"/>
        <v>12</v>
      </c>
      <c r="BJ72" s="32">
        <f t="shared" si="9"/>
        <v>17</v>
      </c>
      <c r="BK72" s="32">
        <f t="shared" si="9"/>
        <v>16</v>
      </c>
      <c r="BL72" s="32">
        <f t="shared" si="9"/>
        <v>15</v>
      </c>
      <c r="BM72" s="32">
        <f t="shared" si="9"/>
        <v>22</v>
      </c>
      <c r="BN72" s="32">
        <f t="shared" si="9"/>
        <v>26</v>
      </c>
      <c r="BO72" s="32">
        <f t="shared" si="9"/>
        <v>25</v>
      </c>
      <c r="BP72" s="32">
        <f t="shared" si="9"/>
        <v>24</v>
      </c>
      <c r="BQ72" s="32">
        <f t="shared" si="9"/>
        <v>25</v>
      </c>
      <c r="BR72" s="32">
        <f t="shared" si="9"/>
        <v>29</v>
      </c>
      <c r="BS72" s="32">
        <f t="shared" si="9"/>
        <v>31</v>
      </c>
      <c r="BT72" s="32">
        <f t="shared" si="9"/>
        <v>44</v>
      </c>
      <c r="BU72" s="32">
        <f>COUNTIF(BU13:BU70, "x")</f>
        <v>50</v>
      </c>
      <c r="BV72" s="32">
        <f>COUNTIF(BV13:BV70, "x")</f>
        <v>49</v>
      </c>
      <c r="BW72" s="32">
        <f>COUNTIF(BW13:BW70, "x")</f>
        <v>48</v>
      </c>
      <c r="BX72" s="32">
        <f>COUNTIF(BX13:BX70, "x")</f>
        <v>48</v>
      </c>
      <c r="BY72" s="12"/>
      <c r="BZ72" s="32">
        <f>SUM(BZ13:BZ70)</f>
        <v>819</v>
      </c>
      <c r="CA72" s="32">
        <f>SUM(C72:BX72)-1</f>
        <v>817</v>
      </c>
    </row>
    <row r="73" spans="1:79" x14ac:dyDescent="0.25">
      <c r="B73" s="1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12"/>
      <c r="BZ73" s="32"/>
      <c r="CA73" s="3"/>
    </row>
    <row r="74" spans="1:79" x14ac:dyDescent="0.25">
      <c r="B74" s="64" t="s">
        <v>520</v>
      </c>
      <c r="C74" s="65"/>
      <c r="D74" s="65"/>
      <c r="E74" s="61">
        <v>0</v>
      </c>
      <c r="F74" s="65"/>
      <c r="G74" s="65">
        <v>0</v>
      </c>
      <c r="H74" s="65">
        <v>0</v>
      </c>
      <c r="I74" s="65"/>
      <c r="J74" s="65">
        <v>0</v>
      </c>
      <c r="K74" s="65">
        <v>0</v>
      </c>
      <c r="L74" s="65">
        <v>1</v>
      </c>
      <c r="M74" s="65">
        <v>0</v>
      </c>
      <c r="N74" s="65">
        <v>0</v>
      </c>
      <c r="O74" s="65">
        <v>0</v>
      </c>
      <c r="P74" s="65">
        <v>0</v>
      </c>
      <c r="Q74" s="65">
        <v>0</v>
      </c>
      <c r="R74" s="65">
        <v>0</v>
      </c>
      <c r="S74" s="65">
        <v>1</v>
      </c>
      <c r="T74" s="65">
        <v>1</v>
      </c>
      <c r="U74" s="65">
        <v>0</v>
      </c>
      <c r="V74" s="65">
        <v>0</v>
      </c>
      <c r="W74" s="65">
        <v>0</v>
      </c>
      <c r="X74" s="65">
        <v>0</v>
      </c>
      <c r="Y74" s="65">
        <v>0</v>
      </c>
      <c r="Z74" s="65">
        <v>0</v>
      </c>
      <c r="AA74" s="65">
        <v>0</v>
      </c>
      <c r="AB74" s="65">
        <v>0</v>
      </c>
      <c r="AC74" s="65">
        <v>0</v>
      </c>
      <c r="AD74" s="65">
        <v>0</v>
      </c>
      <c r="AE74" s="65">
        <v>0</v>
      </c>
      <c r="AF74" s="65">
        <v>0</v>
      </c>
      <c r="AG74" s="65">
        <v>0</v>
      </c>
      <c r="AH74" s="65">
        <v>0</v>
      </c>
      <c r="AI74" s="65">
        <v>0</v>
      </c>
      <c r="AJ74" s="65">
        <v>0</v>
      </c>
      <c r="AK74" s="65">
        <v>0</v>
      </c>
      <c r="AL74" s="65">
        <v>0</v>
      </c>
      <c r="AM74" s="65">
        <v>0</v>
      </c>
      <c r="AN74" s="65">
        <v>0</v>
      </c>
      <c r="AO74" s="65">
        <v>0</v>
      </c>
      <c r="AP74" s="65">
        <v>0</v>
      </c>
      <c r="AQ74" s="65">
        <v>0</v>
      </c>
      <c r="AR74" s="65">
        <v>0</v>
      </c>
      <c r="AS74" s="65">
        <v>0</v>
      </c>
      <c r="AT74" s="65">
        <v>0</v>
      </c>
      <c r="AU74" s="65">
        <v>0</v>
      </c>
      <c r="AV74" s="65">
        <v>0</v>
      </c>
      <c r="AW74" s="65">
        <v>0</v>
      </c>
      <c r="AX74" s="65">
        <v>0</v>
      </c>
      <c r="AY74" s="65">
        <v>0</v>
      </c>
      <c r="AZ74" s="65">
        <v>0</v>
      </c>
      <c r="BA74" s="65">
        <v>0</v>
      </c>
      <c r="BB74" s="65">
        <v>0</v>
      </c>
      <c r="BC74" s="65">
        <v>0</v>
      </c>
      <c r="BD74" s="65">
        <v>0</v>
      </c>
      <c r="BE74" s="65">
        <v>0</v>
      </c>
      <c r="BF74" s="65">
        <v>0</v>
      </c>
      <c r="BG74" s="65">
        <v>0</v>
      </c>
      <c r="BH74" s="65">
        <v>0</v>
      </c>
      <c r="BI74" s="65">
        <v>0</v>
      </c>
      <c r="BJ74" s="65">
        <v>0</v>
      </c>
      <c r="BK74" s="65">
        <v>0</v>
      </c>
      <c r="BL74" s="65">
        <v>0</v>
      </c>
      <c r="BM74" s="65">
        <v>0</v>
      </c>
      <c r="BN74" s="65">
        <v>0</v>
      </c>
      <c r="BO74" s="65">
        <v>0</v>
      </c>
      <c r="BP74" s="65">
        <v>0</v>
      </c>
      <c r="BQ74" s="65">
        <v>0</v>
      </c>
      <c r="BR74" s="65">
        <v>0</v>
      </c>
      <c r="BS74" s="65">
        <v>0</v>
      </c>
      <c r="BT74" s="65">
        <v>0</v>
      </c>
      <c r="BU74" s="65">
        <v>0</v>
      </c>
      <c r="BV74" s="65">
        <v>0</v>
      </c>
      <c r="BW74" s="65">
        <v>0</v>
      </c>
      <c r="BX74" s="65">
        <v>0</v>
      </c>
      <c r="BY74" s="64"/>
      <c r="BZ74" s="65">
        <f>SUM(C74:BY74)</f>
        <v>3</v>
      </c>
      <c r="CA74" s="3"/>
    </row>
    <row r="75" spans="1:79" x14ac:dyDescent="0.25">
      <c r="B75" s="12" t="s">
        <v>333</v>
      </c>
      <c r="C75" s="32"/>
      <c r="D75" s="32"/>
      <c r="E75" s="61">
        <v>0</v>
      </c>
      <c r="F75" s="32"/>
      <c r="G75" s="32"/>
      <c r="H75" s="32"/>
      <c r="I75" s="32"/>
      <c r="J75" s="32"/>
      <c r="K75" s="32"/>
      <c r="L75" s="32">
        <v>2901</v>
      </c>
      <c r="M75" s="32"/>
      <c r="N75" s="32"/>
      <c r="O75" s="32"/>
      <c r="P75" s="32"/>
      <c r="Q75" s="32"/>
      <c r="R75" s="32"/>
      <c r="S75" s="32">
        <v>5429</v>
      </c>
      <c r="T75" s="32">
        <v>10823</v>
      </c>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12"/>
      <c r="BZ75" s="32">
        <f>SUM(C75:BY75)-E75</f>
        <v>19153</v>
      </c>
      <c r="CA75" s="3"/>
    </row>
    <row r="76" spans="1:79" x14ac:dyDescent="0.25">
      <c r="B76" s="1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12"/>
      <c r="BZ76" s="32"/>
      <c r="CA76" s="3"/>
    </row>
    <row r="77" spans="1:79" x14ac:dyDescent="0.25">
      <c r="A77" s="7" t="s">
        <v>39</v>
      </c>
      <c r="B77" t="s">
        <v>353</v>
      </c>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12"/>
      <c r="BZ77" s="32"/>
      <c r="CA77" s="3"/>
    </row>
    <row r="78" spans="1:79" x14ac:dyDescent="0.25">
      <c r="A78" s="7"/>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12"/>
      <c r="BZ78" s="32"/>
      <c r="CA78" s="3"/>
    </row>
    <row r="79" spans="1:79" x14ac:dyDescent="0.25">
      <c r="A79" s="126"/>
      <c r="B79" t="s">
        <v>580</v>
      </c>
    </row>
    <row r="80" spans="1:79" x14ac:dyDescent="0.25">
      <c r="A80" s="129"/>
      <c r="B80" t="s">
        <v>585</v>
      </c>
    </row>
    <row r="81" spans="1:78" x14ac:dyDescent="0.25">
      <c r="A81" s="9"/>
      <c r="B81" t="s">
        <v>351</v>
      </c>
    </row>
    <row r="82" spans="1:78" x14ac:dyDescent="0.25">
      <c r="A82" s="60"/>
      <c r="B82" t="s">
        <v>354</v>
      </c>
    </row>
    <row r="84" spans="1:78" x14ac:dyDescent="0.25">
      <c r="BT84" s="149"/>
      <c r="BU84" s="149"/>
      <c r="BV84" s="149"/>
      <c r="BW84" s="149"/>
      <c r="BX84" s="149"/>
      <c r="BY84" s="149"/>
      <c r="BZ84" s="149"/>
    </row>
    <row r="85" spans="1:78" x14ac:dyDescent="0.25">
      <c r="BT85" s="3"/>
      <c r="BU85" s="3"/>
      <c r="BV85" s="3"/>
      <c r="BW85" s="3"/>
      <c r="BX85" s="3"/>
    </row>
    <row r="86" spans="1:78" x14ac:dyDescent="0.25">
      <c r="BT86" s="3"/>
      <c r="BU86" s="3"/>
      <c r="BV86" s="3"/>
      <c r="BW86" s="3"/>
      <c r="BX86" s="3"/>
    </row>
    <row r="87" spans="1:78" x14ac:dyDescent="0.25">
      <c r="BT87" s="3"/>
      <c r="BU87" s="3"/>
      <c r="BV87" s="3"/>
      <c r="BW87" s="3"/>
      <c r="BX87" s="3"/>
    </row>
    <row r="88" spans="1:78" x14ac:dyDescent="0.25">
      <c r="BT88" s="3"/>
      <c r="BU88" s="3"/>
      <c r="BV88" s="3"/>
      <c r="BW88" s="3"/>
      <c r="BX88" s="3"/>
    </row>
    <row r="89" spans="1:78" x14ac:dyDescent="0.25">
      <c r="BT89" s="3"/>
      <c r="BU89" s="3"/>
      <c r="BV89" s="3"/>
      <c r="BW89" s="3"/>
      <c r="BX89" s="3"/>
    </row>
    <row r="90" spans="1:78" x14ac:dyDescent="0.25">
      <c r="BT90" s="3"/>
      <c r="BU90" s="3"/>
      <c r="BV90" s="3"/>
      <c r="BW90" s="3"/>
      <c r="BX90" s="3"/>
    </row>
    <row r="91" spans="1:78" x14ac:dyDescent="0.25">
      <c r="BT91" s="3"/>
      <c r="BU91" s="3"/>
      <c r="BV91" s="3"/>
      <c r="BW91" s="3"/>
      <c r="BX91" s="3"/>
    </row>
    <row r="92" spans="1:78" x14ac:dyDescent="0.25">
      <c r="BT92" s="3"/>
      <c r="BU92" s="3"/>
      <c r="BV92" s="3"/>
      <c r="BW92" s="3"/>
      <c r="BX92" s="3"/>
    </row>
    <row r="94" spans="1:78" x14ac:dyDescent="0.25">
      <c r="BT94" s="32"/>
      <c r="BU94" s="32"/>
      <c r="BV94" s="32"/>
      <c r="BW94" s="32"/>
      <c r="BX94" s="32"/>
    </row>
    <row r="96" spans="1:78" x14ac:dyDescent="0.25">
      <c r="BT96" s="32"/>
      <c r="BU96" s="32"/>
      <c r="BV96" s="32"/>
      <c r="BW96" s="32"/>
      <c r="BX96" s="32"/>
    </row>
  </sheetData>
  <mergeCells count="1">
    <mergeCell ref="BT84:BZ84"/>
  </mergeCells>
  <pageMargins left="0.70866141732283472" right="0.70866141732283472" top="0.74803149606299213" bottom="0.74803149606299213" header="0.31496062992125984" footer="0.31496062992125984"/>
  <pageSetup scale="17" orientation="landscape" horizontalDpi="0" verticalDpi="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A8733-719C-443C-BC10-0219EB4C4A0D}">
  <sheetPr>
    <pageSetUpPr fitToPage="1"/>
  </sheetPr>
  <dimension ref="A2:U128"/>
  <sheetViews>
    <sheetView workbookViewId="0"/>
  </sheetViews>
  <sheetFormatPr defaultRowHeight="15" x14ac:dyDescent="0.25"/>
  <cols>
    <col min="2" max="2" width="52.42578125" customWidth="1"/>
    <col min="3" max="3" width="10" customWidth="1"/>
    <col min="4" max="11" width="9.140625" customWidth="1"/>
    <col min="12" max="12" width="13" customWidth="1"/>
  </cols>
  <sheetData>
    <row r="2" spans="1:21" ht="45" customHeight="1" x14ac:dyDescent="0.25">
      <c r="B2" s="153" t="s">
        <v>517</v>
      </c>
      <c r="C2" s="153"/>
      <c r="D2" s="153"/>
      <c r="E2" s="153"/>
      <c r="F2" s="153"/>
      <c r="G2" s="153"/>
      <c r="H2" s="153"/>
      <c r="I2" s="153"/>
      <c r="J2" s="153"/>
      <c r="K2" s="153"/>
      <c r="L2" s="153"/>
    </row>
    <row r="3" spans="1:21" ht="30" customHeight="1" x14ac:dyDescent="0.25">
      <c r="B3" s="153" t="s">
        <v>518</v>
      </c>
      <c r="C3" s="153"/>
      <c r="D3" s="153"/>
      <c r="E3" s="153"/>
      <c r="F3" s="153"/>
      <c r="G3" s="153"/>
      <c r="H3" s="153"/>
      <c r="I3" s="153"/>
      <c r="J3" s="153"/>
      <c r="K3" s="153"/>
      <c r="L3" s="153"/>
    </row>
    <row r="4" spans="1:21" ht="34.5" customHeight="1" x14ac:dyDescent="0.25">
      <c r="B4" s="153" t="s">
        <v>593</v>
      </c>
      <c r="C4" s="153"/>
      <c r="D4" s="153"/>
      <c r="E4" s="153"/>
      <c r="F4" s="153"/>
      <c r="G4" s="153"/>
      <c r="H4" s="153"/>
      <c r="I4" s="153"/>
      <c r="J4" s="153"/>
      <c r="K4" s="153"/>
      <c r="L4" s="153"/>
    </row>
    <row r="5" spans="1:21" ht="32.25" customHeight="1" x14ac:dyDescent="0.25">
      <c r="B5" s="154" t="s">
        <v>516</v>
      </c>
      <c r="C5" s="154"/>
      <c r="D5" s="154"/>
      <c r="E5" s="154"/>
      <c r="F5" s="154"/>
      <c r="G5" s="154"/>
      <c r="H5" s="154"/>
      <c r="I5" s="154"/>
      <c r="J5" s="154"/>
      <c r="K5" s="154"/>
      <c r="L5" s="154"/>
    </row>
    <row r="6" spans="1:21" ht="18.75" x14ac:dyDescent="0.3">
      <c r="B6" s="137" t="s">
        <v>509</v>
      </c>
      <c r="C6" s="137"/>
      <c r="D6" s="137"/>
      <c r="E6" s="137"/>
      <c r="F6" s="137"/>
      <c r="G6" s="137"/>
      <c r="H6" s="137"/>
      <c r="I6" s="137"/>
      <c r="J6" s="137"/>
      <c r="K6" s="137"/>
      <c r="L6" s="137"/>
    </row>
    <row r="7" spans="1:21" ht="15.75" thickBot="1" x14ac:dyDescent="0.3">
      <c r="Q7" s="28"/>
    </row>
    <row r="8" spans="1:21" x14ac:dyDescent="0.25">
      <c r="C8" s="32" t="s">
        <v>554</v>
      </c>
      <c r="D8" s="28"/>
      <c r="E8" s="28"/>
      <c r="F8" s="28"/>
      <c r="G8" s="28"/>
      <c r="H8" s="28"/>
      <c r="I8" s="28"/>
      <c r="J8" s="28"/>
      <c r="L8" s="112" t="s">
        <v>513</v>
      </c>
      <c r="Q8" s="28"/>
    </row>
    <row r="9" spans="1:21" ht="15.75" thickBot="1" x14ac:dyDescent="0.3">
      <c r="A9" s="32" t="s">
        <v>514</v>
      </c>
      <c r="C9" s="32" t="s">
        <v>565</v>
      </c>
      <c r="D9" s="28"/>
      <c r="E9" s="28"/>
      <c r="F9" s="28"/>
      <c r="G9" s="28"/>
      <c r="H9" s="28"/>
      <c r="I9" s="28"/>
      <c r="J9" s="28"/>
      <c r="K9" s="32">
        <v>2024</v>
      </c>
      <c r="L9" s="113" t="s">
        <v>557</v>
      </c>
      <c r="N9" s="99" t="s">
        <v>521</v>
      </c>
      <c r="O9" s="99" t="s">
        <v>522</v>
      </c>
      <c r="Q9" s="109"/>
      <c r="R9" s="109"/>
      <c r="S9" s="25"/>
      <c r="T9" s="25"/>
      <c r="U9" s="25"/>
    </row>
    <row r="10" spans="1:21" x14ac:dyDescent="0.25">
      <c r="A10" s="32" t="s">
        <v>515</v>
      </c>
      <c r="C10" s="32" t="s">
        <v>498</v>
      </c>
      <c r="D10" s="28" t="s">
        <v>505</v>
      </c>
      <c r="E10" s="28" t="s">
        <v>501</v>
      </c>
      <c r="F10" s="28" t="s">
        <v>499</v>
      </c>
      <c r="G10" s="28" t="s">
        <v>552</v>
      </c>
      <c r="H10" s="28" t="s">
        <v>500</v>
      </c>
      <c r="I10" s="28" t="s">
        <v>502</v>
      </c>
      <c r="J10" s="28"/>
      <c r="K10" s="32" t="s">
        <v>278</v>
      </c>
      <c r="L10" s="113" t="s">
        <v>278</v>
      </c>
      <c r="N10" s="28" t="s">
        <v>526</v>
      </c>
      <c r="O10" s="28" t="s">
        <v>526</v>
      </c>
      <c r="Q10" s="150" t="s">
        <v>538</v>
      </c>
      <c r="R10" s="151"/>
      <c r="S10" s="151"/>
      <c r="T10" s="151"/>
      <c r="U10" s="152"/>
    </row>
    <row r="11" spans="1:21" x14ac:dyDescent="0.25">
      <c r="C11" s="3"/>
      <c r="D11" s="2"/>
      <c r="E11" s="2"/>
      <c r="F11" s="2"/>
      <c r="G11" s="2"/>
      <c r="H11" s="2"/>
      <c r="I11" s="2"/>
      <c r="J11" s="2"/>
      <c r="L11" s="101"/>
      <c r="Q11" s="20"/>
      <c r="U11" s="90"/>
    </row>
    <row r="12" spans="1:21" x14ac:dyDescent="0.25">
      <c r="B12" s="12" t="s">
        <v>503</v>
      </c>
      <c r="C12" s="3"/>
      <c r="D12" s="2"/>
      <c r="E12" s="2"/>
      <c r="F12" s="2"/>
      <c r="G12" s="2"/>
      <c r="H12" s="2"/>
      <c r="I12" s="2"/>
      <c r="J12" s="2"/>
      <c r="L12" s="101"/>
      <c r="Q12" s="20">
        <v>1900</v>
      </c>
      <c r="R12" s="3">
        <v>1</v>
      </c>
      <c r="S12" t="s">
        <v>150</v>
      </c>
      <c r="U12" s="90"/>
    </row>
    <row r="13" spans="1:21" x14ac:dyDescent="0.25">
      <c r="A13">
        <v>1969</v>
      </c>
      <c r="B13" t="s">
        <v>442</v>
      </c>
      <c r="C13" s="3">
        <v>50</v>
      </c>
      <c r="D13" s="3"/>
      <c r="E13" s="3"/>
      <c r="F13" s="3"/>
      <c r="G13" s="3"/>
      <c r="H13" s="3"/>
      <c r="I13" s="3">
        <f>SUM(C13:H13)</f>
        <v>50</v>
      </c>
      <c r="J13" s="13"/>
      <c r="K13" s="4" t="s">
        <v>21</v>
      </c>
      <c r="L13" s="104">
        <f>IF(K13="ü",I13," ")</f>
        <v>50</v>
      </c>
      <c r="N13">
        <f>IF(L13&gt;29,1," ")</f>
        <v>1</v>
      </c>
      <c r="O13">
        <f>IF(L13&gt;49,1," ")</f>
        <v>1</v>
      </c>
      <c r="Q13" s="20">
        <v>1908</v>
      </c>
      <c r="R13" s="3">
        <v>1</v>
      </c>
      <c r="S13" t="s">
        <v>17</v>
      </c>
      <c r="U13" s="90"/>
    </row>
    <row r="14" spans="1:21" x14ac:dyDescent="0.25">
      <c r="B14" t="s">
        <v>2</v>
      </c>
      <c r="C14" s="3">
        <v>4</v>
      </c>
      <c r="D14" s="3"/>
      <c r="E14" s="3"/>
      <c r="F14" s="3"/>
      <c r="G14" s="3"/>
      <c r="H14" s="3"/>
      <c r="I14" s="3">
        <f t="shared" ref="I14:I76" si="0">SUM(C14:H14)</f>
        <v>4</v>
      </c>
      <c r="J14" s="13"/>
      <c r="L14" s="104" t="str">
        <f t="shared" ref="L14:L77" si="1">IF(K14="ü",I14," ")</f>
        <v xml:space="preserve"> </v>
      </c>
      <c r="Q14" s="20">
        <v>1924</v>
      </c>
      <c r="R14" s="3">
        <v>1</v>
      </c>
      <c r="S14" t="s">
        <v>208</v>
      </c>
      <c r="U14" s="90"/>
    </row>
    <row r="15" spans="1:21" x14ac:dyDescent="0.25">
      <c r="B15" t="s">
        <v>3</v>
      </c>
      <c r="C15" s="3">
        <v>56</v>
      </c>
      <c r="D15" s="3">
        <v>9</v>
      </c>
      <c r="E15" s="3">
        <v>1</v>
      </c>
      <c r="F15" s="3">
        <v>1</v>
      </c>
      <c r="G15" s="3"/>
      <c r="H15" s="3"/>
      <c r="I15" s="3">
        <f t="shared" si="0"/>
        <v>67</v>
      </c>
      <c r="J15" s="13"/>
      <c r="K15" s="4" t="s">
        <v>21</v>
      </c>
      <c r="L15" s="104">
        <f t="shared" si="1"/>
        <v>67</v>
      </c>
      <c r="N15">
        <f t="shared" ref="N15:N76" si="2">IF(L15&gt;29,1," ")</f>
        <v>1</v>
      </c>
      <c r="O15">
        <f t="shared" ref="O15:O76" si="3">IF(L15&gt;49,1," ")</f>
        <v>1</v>
      </c>
      <c r="Q15" s="20">
        <v>1937</v>
      </c>
      <c r="R15" s="3">
        <v>1</v>
      </c>
      <c r="S15" t="s">
        <v>535</v>
      </c>
      <c r="U15" s="90"/>
    </row>
    <row r="16" spans="1:21" x14ac:dyDescent="0.25">
      <c r="B16" t="s">
        <v>4</v>
      </c>
      <c r="C16" s="3">
        <v>56</v>
      </c>
      <c r="D16" s="3">
        <v>11</v>
      </c>
      <c r="E16" s="3"/>
      <c r="F16" s="3">
        <v>2</v>
      </c>
      <c r="G16" s="3"/>
      <c r="H16" s="3"/>
      <c r="I16" s="3">
        <f t="shared" si="0"/>
        <v>69</v>
      </c>
      <c r="J16" s="13"/>
      <c r="K16" s="4" t="s">
        <v>21</v>
      </c>
      <c r="L16" s="104">
        <f t="shared" si="1"/>
        <v>69</v>
      </c>
      <c r="N16">
        <f t="shared" si="2"/>
        <v>1</v>
      </c>
      <c r="O16">
        <f t="shared" si="3"/>
        <v>1</v>
      </c>
      <c r="Q16" s="20">
        <v>1945</v>
      </c>
      <c r="R16" s="3">
        <v>1</v>
      </c>
      <c r="S16" t="s">
        <v>16</v>
      </c>
      <c r="U16" s="90"/>
    </row>
    <row r="17" spans="2:21" x14ac:dyDescent="0.25">
      <c r="B17" t="s">
        <v>312</v>
      </c>
      <c r="C17" s="3">
        <v>55</v>
      </c>
      <c r="D17" s="3">
        <v>7</v>
      </c>
      <c r="E17" s="3"/>
      <c r="F17" s="3"/>
      <c r="G17" s="3"/>
      <c r="H17" s="3"/>
      <c r="I17" s="3">
        <f t="shared" si="0"/>
        <v>62</v>
      </c>
      <c r="J17" s="13"/>
      <c r="K17" s="4" t="s">
        <v>21</v>
      </c>
      <c r="L17" s="104">
        <f t="shared" si="1"/>
        <v>62</v>
      </c>
      <c r="N17">
        <f t="shared" si="2"/>
        <v>1</v>
      </c>
      <c r="O17">
        <f t="shared" si="3"/>
        <v>1</v>
      </c>
      <c r="Q17" s="20">
        <v>1946</v>
      </c>
      <c r="R17" s="3">
        <v>1</v>
      </c>
      <c r="S17" t="s">
        <v>16</v>
      </c>
      <c r="U17" s="90"/>
    </row>
    <row r="18" spans="2:21" x14ac:dyDescent="0.25">
      <c r="B18" t="s">
        <v>6</v>
      </c>
      <c r="C18" s="111">
        <v>1</v>
      </c>
      <c r="D18" s="3">
        <v>1</v>
      </c>
      <c r="E18" s="3"/>
      <c r="F18" s="3"/>
      <c r="G18" s="3"/>
      <c r="H18" s="3"/>
      <c r="I18" s="3">
        <f t="shared" si="0"/>
        <v>2</v>
      </c>
      <c r="J18" s="13"/>
      <c r="L18" s="104" t="str">
        <f t="shared" si="1"/>
        <v xml:space="preserve"> </v>
      </c>
      <c r="Q18" s="20">
        <v>1948</v>
      </c>
      <c r="R18" s="3">
        <v>1</v>
      </c>
      <c r="S18" t="s">
        <v>536</v>
      </c>
      <c r="U18" s="90"/>
    </row>
    <row r="19" spans="2:21" x14ac:dyDescent="0.25">
      <c r="B19" t="s">
        <v>7</v>
      </c>
      <c r="C19" s="3">
        <v>40</v>
      </c>
      <c r="D19" s="3"/>
      <c r="E19" s="3"/>
      <c r="F19" s="3"/>
      <c r="G19" s="3"/>
      <c r="H19" s="3"/>
      <c r="I19" s="3">
        <f t="shared" si="0"/>
        <v>40</v>
      </c>
      <c r="J19" s="13"/>
      <c r="K19" s="4" t="s">
        <v>21</v>
      </c>
      <c r="L19" s="104">
        <f t="shared" si="1"/>
        <v>40</v>
      </c>
      <c r="N19">
        <f t="shared" si="2"/>
        <v>1</v>
      </c>
      <c r="O19" t="str">
        <f t="shared" si="3"/>
        <v xml:space="preserve"> </v>
      </c>
      <c r="Q19" s="20">
        <v>1949</v>
      </c>
      <c r="R19" s="3">
        <v>1</v>
      </c>
      <c r="S19" t="s">
        <v>385</v>
      </c>
      <c r="U19" s="90"/>
    </row>
    <row r="20" spans="2:21" x14ac:dyDescent="0.25">
      <c r="B20" t="s">
        <v>8</v>
      </c>
      <c r="C20" s="3">
        <v>10</v>
      </c>
      <c r="D20" s="3"/>
      <c r="E20" s="3"/>
      <c r="F20" s="3"/>
      <c r="G20" s="3"/>
      <c r="H20" s="3"/>
      <c r="I20" s="3">
        <f t="shared" si="0"/>
        <v>10</v>
      </c>
      <c r="J20" s="13"/>
      <c r="K20" s="4" t="s">
        <v>21</v>
      </c>
      <c r="L20" s="104">
        <f t="shared" si="1"/>
        <v>10</v>
      </c>
      <c r="N20" t="str">
        <f t="shared" si="2"/>
        <v xml:space="preserve"> </v>
      </c>
      <c r="O20" t="str">
        <f t="shared" si="3"/>
        <v xml:space="preserve"> </v>
      </c>
      <c r="Q20" s="20">
        <v>1952</v>
      </c>
      <c r="R20" s="3">
        <v>1</v>
      </c>
      <c r="S20" t="s">
        <v>4</v>
      </c>
      <c r="U20" s="90"/>
    </row>
    <row r="21" spans="2:21" x14ac:dyDescent="0.25">
      <c r="B21" t="s">
        <v>9</v>
      </c>
      <c r="C21" s="3">
        <v>38</v>
      </c>
      <c r="D21" s="3">
        <v>4</v>
      </c>
      <c r="E21" s="3"/>
      <c r="F21" s="3"/>
      <c r="G21" s="3"/>
      <c r="H21" s="3"/>
      <c r="I21" s="3">
        <f t="shared" si="0"/>
        <v>42</v>
      </c>
      <c r="J21" s="13"/>
      <c r="K21" s="4" t="s">
        <v>21</v>
      </c>
      <c r="L21" s="104">
        <f t="shared" si="1"/>
        <v>42</v>
      </c>
      <c r="N21">
        <f t="shared" si="2"/>
        <v>1</v>
      </c>
      <c r="O21" t="str">
        <f t="shared" si="3"/>
        <v xml:space="preserve"> </v>
      </c>
      <c r="Q21" s="20" t="s">
        <v>534</v>
      </c>
      <c r="R21" s="110">
        <v>69</v>
      </c>
      <c r="S21" t="s">
        <v>537</v>
      </c>
      <c r="U21" s="90"/>
    </row>
    <row r="22" spans="2:21" ht="15.75" thickBot="1" x14ac:dyDescent="0.3">
      <c r="B22" s="16" t="s">
        <v>136</v>
      </c>
      <c r="C22" s="3">
        <v>4</v>
      </c>
      <c r="D22" s="3"/>
      <c r="E22" s="3"/>
      <c r="F22" s="3"/>
      <c r="G22" s="3"/>
      <c r="H22" s="3"/>
      <c r="I22" s="3">
        <f t="shared" si="0"/>
        <v>4</v>
      </c>
      <c r="J22" s="13"/>
      <c r="L22" s="104" t="str">
        <f t="shared" si="1"/>
        <v xml:space="preserve"> </v>
      </c>
      <c r="Q22" s="26"/>
      <c r="R22" s="109">
        <f>SUM(R12:R21)</f>
        <v>78</v>
      </c>
      <c r="S22" s="25"/>
      <c r="T22" s="25"/>
      <c r="U22" s="27"/>
    </row>
    <row r="23" spans="2:21" x14ac:dyDescent="0.25">
      <c r="B23" s="16" t="s">
        <v>137</v>
      </c>
      <c r="C23" s="3">
        <v>1</v>
      </c>
      <c r="D23" s="3"/>
      <c r="E23" s="3"/>
      <c r="F23" s="3"/>
      <c r="G23" s="3"/>
      <c r="H23" s="3"/>
      <c r="I23" s="3">
        <f t="shared" si="0"/>
        <v>1</v>
      </c>
      <c r="J23" s="13"/>
      <c r="L23" s="104" t="str">
        <f t="shared" si="1"/>
        <v xml:space="preserve"> </v>
      </c>
    </row>
    <row r="24" spans="2:21" x14ac:dyDescent="0.25">
      <c r="B24" s="16" t="s">
        <v>138</v>
      </c>
      <c r="C24" s="3">
        <v>1</v>
      </c>
      <c r="D24" s="3"/>
      <c r="E24" s="3"/>
      <c r="F24" s="3"/>
      <c r="G24" s="3"/>
      <c r="H24" s="3"/>
      <c r="I24" s="3">
        <f t="shared" si="0"/>
        <v>1</v>
      </c>
      <c r="J24" s="13"/>
      <c r="L24" s="104" t="str">
        <f t="shared" si="1"/>
        <v xml:space="preserve"> </v>
      </c>
    </row>
    <row r="25" spans="2:21" x14ac:dyDescent="0.25">
      <c r="B25" s="16" t="s">
        <v>139</v>
      </c>
      <c r="C25" s="3">
        <v>44</v>
      </c>
      <c r="D25" s="3">
        <v>3</v>
      </c>
      <c r="E25" s="3"/>
      <c r="F25" s="3"/>
      <c r="G25" s="3"/>
      <c r="H25" s="3"/>
      <c r="I25" s="3">
        <f t="shared" si="0"/>
        <v>47</v>
      </c>
      <c r="J25" s="13"/>
      <c r="K25" s="4" t="s">
        <v>21</v>
      </c>
      <c r="L25" s="104">
        <v>53</v>
      </c>
      <c r="N25">
        <f t="shared" si="2"/>
        <v>1</v>
      </c>
      <c r="O25">
        <f t="shared" si="3"/>
        <v>1</v>
      </c>
    </row>
    <row r="26" spans="2:21" x14ac:dyDescent="0.25">
      <c r="B26" t="s">
        <v>10</v>
      </c>
      <c r="C26" s="3">
        <v>55</v>
      </c>
      <c r="D26" s="3"/>
      <c r="E26" s="3"/>
      <c r="F26" s="3"/>
      <c r="G26" s="3"/>
      <c r="H26" s="3"/>
      <c r="I26" s="3">
        <f t="shared" si="0"/>
        <v>55</v>
      </c>
      <c r="J26" s="13"/>
      <c r="K26" s="4" t="s">
        <v>21</v>
      </c>
      <c r="L26" s="104">
        <f t="shared" si="1"/>
        <v>55</v>
      </c>
      <c r="N26">
        <f t="shared" si="2"/>
        <v>1</v>
      </c>
      <c r="O26">
        <f t="shared" si="3"/>
        <v>1</v>
      </c>
    </row>
    <row r="27" spans="2:21" x14ac:dyDescent="0.25">
      <c r="B27" t="s">
        <v>11</v>
      </c>
      <c r="C27" s="3">
        <v>56</v>
      </c>
      <c r="D27" s="3">
        <v>8</v>
      </c>
      <c r="E27" s="3"/>
      <c r="F27" s="3"/>
      <c r="G27" s="3"/>
      <c r="H27" s="3"/>
      <c r="I27" s="3">
        <f t="shared" si="0"/>
        <v>64</v>
      </c>
      <c r="J27" s="13"/>
      <c r="K27" s="4" t="s">
        <v>21</v>
      </c>
      <c r="L27" s="104">
        <f t="shared" si="1"/>
        <v>64</v>
      </c>
      <c r="N27">
        <f t="shared" si="2"/>
        <v>1</v>
      </c>
      <c r="O27">
        <f t="shared" si="3"/>
        <v>1</v>
      </c>
    </row>
    <row r="28" spans="2:21" x14ac:dyDescent="0.25">
      <c r="B28" t="s">
        <v>12</v>
      </c>
      <c r="C28" s="3">
        <v>55</v>
      </c>
      <c r="D28" s="3">
        <v>8</v>
      </c>
      <c r="E28" s="3"/>
      <c r="F28" s="3">
        <v>0</v>
      </c>
      <c r="G28" s="3"/>
      <c r="H28" s="3"/>
      <c r="I28" s="3">
        <f t="shared" si="0"/>
        <v>63</v>
      </c>
      <c r="J28" s="13"/>
      <c r="K28" s="4" t="s">
        <v>21</v>
      </c>
      <c r="L28" s="104">
        <f t="shared" si="1"/>
        <v>63</v>
      </c>
      <c r="N28">
        <f t="shared" si="2"/>
        <v>1</v>
      </c>
      <c r="O28">
        <f t="shared" si="3"/>
        <v>1</v>
      </c>
    </row>
    <row r="29" spans="2:21" x14ac:dyDescent="0.25">
      <c r="B29" t="s">
        <v>13</v>
      </c>
      <c r="C29" s="3">
        <v>56</v>
      </c>
      <c r="D29" s="3">
        <v>9</v>
      </c>
      <c r="E29" s="3"/>
      <c r="F29" s="3">
        <v>1</v>
      </c>
      <c r="G29" s="3"/>
      <c r="H29" s="3"/>
      <c r="I29" s="3">
        <f t="shared" si="0"/>
        <v>66</v>
      </c>
      <c r="J29" s="13"/>
      <c r="K29" s="4" t="s">
        <v>21</v>
      </c>
      <c r="L29" s="104">
        <f t="shared" si="1"/>
        <v>66</v>
      </c>
      <c r="N29">
        <f t="shared" si="2"/>
        <v>1</v>
      </c>
      <c r="O29">
        <f t="shared" si="3"/>
        <v>1</v>
      </c>
    </row>
    <row r="30" spans="2:21" x14ac:dyDescent="0.25">
      <c r="B30" t="s">
        <v>14</v>
      </c>
      <c r="C30" s="3">
        <v>55</v>
      </c>
      <c r="D30" s="3">
        <v>1</v>
      </c>
      <c r="E30" s="3"/>
      <c r="F30" s="3"/>
      <c r="G30" s="3"/>
      <c r="H30" s="3"/>
      <c r="I30" s="3">
        <f t="shared" si="0"/>
        <v>56</v>
      </c>
      <c r="J30" s="13"/>
      <c r="K30" s="4" t="s">
        <v>21</v>
      </c>
      <c r="L30" s="104">
        <f t="shared" si="1"/>
        <v>56</v>
      </c>
      <c r="N30">
        <f t="shared" si="2"/>
        <v>1</v>
      </c>
      <c r="O30">
        <f t="shared" si="3"/>
        <v>1</v>
      </c>
    </row>
    <row r="31" spans="2:21" x14ac:dyDescent="0.25">
      <c r="B31" s="122" t="s">
        <v>588</v>
      </c>
      <c r="C31" s="3">
        <v>2</v>
      </c>
      <c r="D31" s="3"/>
      <c r="E31" s="3"/>
      <c r="F31" s="3"/>
      <c r="G31" s="3"/>
      <c r="H31" s="3"/>
      <c r="I31" s="3">
        <f t="shared" si="0"/>
        <v>2</v>
      </c>
      <c r="J31" s="13"/>
      <c r="L31" s="104" t="str">
        <f t="shared" si="1"/>
        <v xml:space="preserve"> </v>
      </c>
    </row>
    <row r="32" spans="2:21" x14ac:dyDescent="0.25">
      <c r="B32" t="s">
        <v>15</v>
      </c>
      <c r="C32" s="3">
        <v>56</v>
      </c>
      <c r="D32" s="3">
        <v>4</v>
      </c>
      <c r="E32" s="3">
        <v>1</v>
      </c>
      <c r="F32" s="3"/>
      <c r="G32" s="3"/>
      <c r="H32" s="3"/>
      <c r="I32" s="3">
        <f t="shared" si="0"/>
        <v>61</v>
      </c>
      <c r="J32" s="13"/>
      <c r="K32" s="4" t="s">
        <v>21</v>
      </c>
      <c r="L32" s="104">
        <f t="shared" si="1"/>
        <v>61</v>
      </c>
      <c r="N32">
        <f t="shared" si="2"/>
        <v>1</v>
      </c>
      <c r="O32">
        <f t="shared" si="3"/>
        <v>1</v>
      </c>
    </row>
    <row r="33" spans="1:15" x14ac:dyDescent="0.25">
      <c r="B33" t="s">
        <v>348</v>
      </c>
      <c r="C33" s="3">
        <v>39</v>
      </c>
      <c r="D33" s="3">
        <v>5</v>
      </c>
      <c r="E33" s="3"/>
      <c r="F33" s="3"/>
      <c r="G33" s="3"/>
      <c r="H33" s="3"/>
      <c r="I33" s="3">
        <f t="shared" si="0"/>
        <v>44</v>
      </c>
      <c r="J33" s="13"/>
      <c r="K33" s="4" t="s">
        <v>21</v>
      </c>
      <c r="L33" s="104">
        <f t="shared" si="1"/>
        <v>44</v>
      </c>
      <c r="N33">
        <f t="shared" si="2"/>
        <v>1</v>
      </c>
      <c r="O33" t="str">
        <f t="shared" si="3"/>
        <v xml:space="preserve"> </v>
      </c>
    </row>
    <row r="34" spans="1:15" x14ac:dyDescent="0.25">
      <c r="B34" t="s">
        <v>16</v>
      </c>
      <c r="C34" s="3">
        <v>56</v>
      </c>
      <c r="D34" s="3">
        <v>9</v>
      </c>
      <c r="E34" s="3"/>
      <c r="F34" s="3">
        <v>5</v>
      </c>
      <c r="G34" s="3"/>
      <c r="H34" s="3"/>
      <c r="I34" s="3">
        <f t="shared" si="0"/>
        <v>70</v>
      </c>
      <c r="J34" s="13"/>
      <c r="K34" s="4" t="s">
        <v>21</v>
      </c>
      <c r="L34" s="104">
        <f t="shared" si="1"/>
        <v>70</v>
      </c>
      <c r="N34">
        <f t="shared" si="2"/>
        <v>1</v>
      </c>
      <c r="O34">
        <f t="shared" si="3"/>
        <v>1</v>
      </c>
    </row>
    <row r="35" spans="1:15" x14ac:dyDescent="0.25">
      <c r="B35" t="s">
        <v>88</v>
      </c>
      <c r="C35" s="3">
        <v>52</v>
      </c>
      <c r="D35" s="3">
        <v>9</v>
      </c>
      <c r="E35" s="3"/>
      <c r="F35" s="3"/>
      <c r="G35" s="3"/>
      <c r="H35" s="3"/>
      <c r="I35" s="3">
        <f t="shared" si="0"/>
        <v>61</v>
      </c>
      <c r="J35" s="13"/>
      <c r="K35" s="4" t="s">
        <v>21</v>
      </c>
      <c r="L35" s="104">
        <f t="shared" si="1"/>
        <v>61</v>
      </c>
      <c r="N35">
        <f t="shared" si="2"/>
        <v>1</v>
      </c>
      <c r="O35">
        <f t="shared" si="3"/>
        <v>1</v>
      </c>
    </row>
    <row r="36" spans="1:15" x14ac:dyDescent="0.25">
      <c r="B36" t="s">
        <v>574</v>
      </c>
      <c r="C36" s="3">
        <v>21</v>
      </c>
      <c r="D36" s="3">
        <v>6</v>
      </c>
      <c r="E36" s="3"/>
      <c r="F36" s="3"/>
      <c r="G36" s="3"/>
      <c r="H36" s="3"/>
      <c r="I36" s="3">
        <f t="shared" si="0"/>
        <v>27</v>
      </c>
      <c r="J36" s="13"/>
      <c r="L36" s="104" t="str">
        <f t="shared" si="1"/>
        <v xml:space="preserve"> </v>
      </c>
    </row>
    <row r="37" spans="1:15" x14ac:dyDescent="0.25">
      <c r="B37" t="s">
        <v>532</v>
      </c>
      <c r="C37" s="3">
        <v>56</v>
      </c>
      <c r="D37" s="3">
        <v>9</v>
      </c>
      <c r="E37" s="3"/>
      <c r="F37" s="3"/>
      <c r="G37" s="3"/>
      <c r="H37" s="3"/>
      <c r="I37" s="3">
        <f t="shared" si="0"/>
        <v>65</v>
      </c>
      <c r="J37" s="13"/>
      <c r="K37" s="4" t="s">
        <v>21</v>
      </c>
      <c r="L37" s="104">
        <f t="shared" si="1"/>
        <v>65</v>
      </c>
      <c r="N37">
        <f t="shared" si="2"/>
        <v>1</v>
      </c>
      <c r="O37">
        <f t="shared" si="3"/>
        <v>1</v>
      </c>
    </row>
    <row r="38" spans="1:15" x14ac:dyDescent="0.25">
      <c r="B38" t="s">
        <v>370</v>
      </c>
      <c r="C38" s="3">
        <v>56</v>
      </c>
      <c r="D38" s="3"/>
      <c r="E38" s="3"/>
      <c r="F38" s="3"/>
      <c r="G38" s="3"/>
      <c r="H38" s="3">
        <v>2</v>
      </c>
      <c r="I38" s="3">
        <f t="shared" si="0"/>
        <v>58</v>
      </c>
      <c r="J38" s="13"/>
      <c r="K38" s="4" t="s">
        <v>21</v>
      </c>
      <c r="L38" s="104">
        <f t="shared" si="1"/>
        <v>58</v>
      </c>
      <c r="N38">
        <f t="shared" si="2"/>
        <v>1</v>
      </c>
      <c r="O38">
        <f t="shared" si="3"/>
        <v>1</v>
      </c>
    </row>
    <row r="39" spans="1:15" x14ac:dyDescent="0.25">
      <c r="B39" t="s">
        <v>17</v>
      </c>
      <c r="C39" s="3">
        <v>49</v>
      </c>
      <c r="D39" s="3">
        <v>3</v>
      </c>
      <c r="E39" s="3"/>
      <c r="F39" s="3"/>
      <c r="G39" s="3">
        <v>1</v>
      </c>
      <c r="H39" s="3"/>
      <c r="I39" s="3">
        <f t="shared" si="0"/>
        <v>53</v>
      </c>
      <c r="J39" s="13"/>
      <c r="K39" s="4" t="s">
        <v>21</v>
      </c>
      <c r="L39" s="104">
        <f t="shared" si="1"/>
        <v>53</v>
      </c>
      <c r="N39">
        <f t="shared" si="2"/>
        <v>1</v>
      </c>
      <c r="O39">
        <f t="shared" si="3"/>
        <v>1</v>
      </c>
    </row>
    <row r="40" spans="1:15" x14ac:dyDescent="0.25">
      <c r="B40" t="s">
        <v>18</v>
      </c>
      <c r="C40" s="3">
        <v>16</v>
      </c>
      <c r="D40" s="3"/>
      <c r="E40" s="3"/>
      <c r="F40" s="3"/>
      <c r="G40" s="3"/>
      <c r="H40" s="3"/>
      <c r="I40" s="3">
        <f t="shared" si="0"/>
        <v>16</v>
      </c>
      <c r="J40" s="13"/>
      <c r="L40" s="104" t="str">
        <f t="shared" si="1"/>
        <v xml:space="preserve"> </v>
      </c>
    </row>
    <row r="41" spans="1:15" x14ac:dyDescent="0.25">
      <c r="A41">
        <v>1970</v>
      </c>
      <c r="B41" t="s">
        <v>22</v>
      </c>
      <c r="C41" s="3">
        <v>55</v>
      </c>
      <c r="D41" s="3"/>
      <c r="E41" s="3"/>
      <c r="F41" s="3"/>
      <c r="G41" s="3"/>
      <c r="H41" s="3"/>
      <c r="I41" s="3">
        <f t="shared" si="0"/>
        <v>55</v>
      </c>
      <c r="J41" s="13"/>
      <c r="K41" s="4" t="s">
        <v>21</v>
      </c>
      <c r="L41" s="104">
        <f t="shared" si="1"/>
        <v>55</v>
      </c>
      <c r="N41">
        <f t="shared" si="2"/>
        <v>1</v>
      </c>
      <c r="O41">
        <f t="shared" si="3"/>
        <v>1</v>
      </c>
    </row>
    <row r="42" spans="1:15" x14ac:dyDescent="0.25">
      <c r="B42" s="134" t="s">
        <v>589</v>
      </c>
      <c r="C42" s="3">
        <v>5</v>
      </c>
      <c r="D42" s="3"/>
      <c r="E42" s="3">
        <v>1</v>
      </c>
      <c r="F42" s="3"/>
      <c r="G42" s="3"/>
      <c r="H42" s="3"/>
      <c r="I42" s="3">
        <f t="shared" si="0"/>
        <v>6</v>
      </c>
      <c r="J42" s="13"/>
      <c r="L42" s="104" t="str">
        <f t="shared" si="1"/>
        <v xml:space="preserve"> </v>
      </c>
    </row>
    <row r="43" spans="1:15" x14ac:dyDescent="0.25">
      <c r="A43">
        <v>1971</v>
      </c>
      <c r="B43" t="s">
        <v>23</v>
      </c>
      <c r="C43" s="3">
        <v>52</v>
      </c>
      <c r="D43" s="3"/>
      <c r="E43" s="3"/>
      <c r="F43" s="3"/>
      <c r="G43" s="3"/>
      <c r="H43" s="3"/>
      <c r="I43" s="3">
        <f t="shared" si="0"/>
        <v>52</v>
      </c>
      <c r="J43" s="13"/>
      <c r="K43" s="4" t="s">
        <v>21</v>
      </c>
      <c r="L43" s="104">
        <f t="shared" si="1"/>
        <v>52</v>
      </c>
      <c r="N43">
        <f t="shared" si="2"/>
        <v>1</v>
      </c>
      <c r="O43">
        <f t="shared" si="3"/>
        <v>1</v>
      </c>
    </row>
    <row r="44" spans="1:15" x14ac:dyDescent="0.25">
      <c r="B44" t="s">
        <v>24</v>
      </c>
      <c r="C44" s="3">
        <v>42</v>
      </c>
      <c r="D44" s="3"/>
      <c r="E44" s="3"/>
      <c r="F44" s="3"/>
      <c r="G44" s="3"/>
      <c r="H44" s="3"/>
      <c r="I44" s="3">
        <f t="shared" si="0"/>
        <v>42</v>
      </c>
      <c r="J44" s="13"/>
      <c r="K44" s="4" t="s">
        <v>21</v>
      </c>
      <c r="L44" s="104">
        <f t="shared" si="1"/>
        <v>42</v>
      </c>
      <c r="N44">
        <f t="shared" si="2"/>
        <v>1</v>
      </c>
      <c r="O44" t="str">
        <f t="shared" si="3"/>
        <v xml:space="preserve"> </v>
      </c>
    </row>
    <row r="45" spans="1:15" x14ac:dyDescent="0.25">
      <c r="B45" t="s">
        <v>26</v>
      </c>
      <c r="C45" s="3">
        <v>38</v>
      </c>
      <c r="D45" s="3"/>
      <c r="E45" s="3"/>
      <c r="F45" s="3"/>
      <c r="G45" s="3"/>
      <c r="H45" s="3"/>
      <c r="I45" s="3">
        <f t="shared" si="0"/>
        <v>38</v>
      </c>
      <c r="J45" s="13"/>
      <c r="K45" s="4" t="s">
        <v>21</v>
      </c>
      <c r="L45" s="104">
        <f t="shared" si="1"/>
        <v>38</v>
      </c>
      <c r="N45">
        <f t="shared" si="2"/>
        <v>1</v>
      </c>
      <c r="O45" t="str">
        <f t="shared" si="3"/>
        <v xml:space="preserve"> </v>
      </c>
    </row>
    <row r="46" spans="1:15" x14ac:dyDescent="0.25">
      <c r="B46" t="s">
        <v>32</v>
      </c>
      <c r="C46" s="3">
        <v>52</v>
      </c>
      <c r="D46" s="3"/>
      <c r="E46" s="3"/>
      <c r="F46" s="3"/>
      <c r="G46" s="3"/>
      <c r="H46" s="3"/>
      <c r="I46" s="3">
        <f t="shared" si="0"/>
        <v>52</v>
      </c>
      <c r="J46" s="13"/>
      <c r="K46" s="4" t="s">
        <v>21</v>
      </c>
      <c r="L46" s="104">
        <f t="shared" si="1"/>
        <v>52</v>
      </c>
      <c r="N46">
        <f t="shared" si="2"/>
        <v>1</v>
      </c>
      <c r="O46">
        <f t="shared" si="3"/>
        <v>1</v>
      </c>
    </row>
    <row r="47" spans="1:15" x14ac:dyDescent="0.25">
      <c r="A47">
        <v>1972</v>
      </c>
      <c r="B47" t="s">
        <v>25</v>
      </c>
      <c r="C47" s="3">
        <v>1</v>
      </c>
      <c r="D47" s="3">
        <v>4</v>
      </c>
      <c r="E47" s="3"/>
      <c r="F47" s="3"/>
      <c r="G47" s="3"/>
      <c r="H47" s="3"/>
      <c r="I47" s="3">
        <f t="shared" si="0"/>
        <v>5</v>
      </c>
      <c r="J47" s="13"/>
      <c r="L47" s="104" t="str">
        <f t="shared" si="1"/>
        <v xml:space="preserve"> </v>
      </c>
    </row>
    <row r="48" spans="1:15" x14ac:dyDescent="0.25">
      <c r="B48" t="s">
        <v>27</v>
      </c>
      <c r="C48" s="3">
        <v>3</v>
      </c>
      <c r="D48" s="3"/>
      <c r="E48" s="3"/>
      <c r="F48" s="3"/>
      <c r="G48" s="3"/>
      <c r="H48" s="3"/>
      <c r="I48" s="3">
        <f t="shared" si="0"/>
        <v>3</v>
      </c>
      <c r="J48" s="13"/>
      <c r="L48" s="104" t="str">
        <f t="shared" si="1"/>
        <v xml:space="preserve"> </v>
      </c>
    </row>
    <row r="49" spans="1:15" x14ac:dyDescent="0.25">
      <c r="B49" t="s">
        <v>28</v>
      </c>
      <c r="C49" s="3">
        <v>45</v>
      </c>
      <c r="D49" s="3"/>
      <c r="E49" s="3"/>
      <c r="F49" s="3"/>
      <c r="G49" s="3"/>
      <c r="H49" s="3"/>
      <c r="I49" s="3">
        <f t="shared" si="0"/>
        <v>45</v>
      </c>
      <c r="J49" s="13"/>
      <c r="K49" s="4" t="s">
        <v>21</v>
      </c>
      <c r="L49" s="104">
        <f t="shared" si="1"/>
        <v>45</v>
      </c>
      <c r="N49">
        <f t="shared" si="2"/>
        <v>1</v>
      </c>
      <c r="O49" t="str">
        <f t="shared" si="3"/>
        <v xml:space="preserve"> </v>
      </c>
    </row>
    <row r="50" spans="1:15" x14ac:dyDescent="0.25">
      <c r="B50" s="16" t="s">
        <v>29</v>
      </c>
      <c r="C50" s="3">
        <v>1</v>
      </c>
      <c r="D50" s="3"/>
      <c r="E50" s="3"/>
      <c r="F50" s="3"/>
      <c r="G50" s="3"/>
      <c r="H50" s="3"/>
      <c r="I50" s="3">
        <f t="shared" si="0"/>
        <v>1</v>
      </c>
      <c r="J50" s="13"/>
      <c r="L50" s="104" t="str">
        <f t="shared" si="1"/>
        <v xml:space="preserve"> </v>
      </c>
    </row>
    <row r="51" spans="1:15" x14ac:dyDescent="0.25">
      <c r="B51" s="16" t="s">
        <v>140</v>
      </c>
      <c r="C51" s="3">
        <v>39</v>
      </c>
      <c r="D51" s="3"/>
      <c r="E51" s="3"/>
      <c r="F51" s="3"/>
      <c r="G51" s="3"/>
      <c r="H51" s="3"/>
      <c r="I51" s="3">
        <f t="shared" si="0"/>
        <v>39</v>
      </c>
      <c r="J51" s="13"/>
      <c r="L51" s="104" t="str">
        <f t="shared" si="1"/>
        <v xml:space="preserve"> </v>
      </c>
    </row>
    <row r="52" spans="1:15" x14ac:dyDescent="0.25">
      <c r="B52" s="16" t="s">
        <v>141</v>
      </c>
      <c r="C52" s="3">
        <v>1</v>
      </c>
      <c r="D52" s="3"/>
      <c r="E52" s="3"/>
      <c r="F52" s="3"/>
      <c r="G52" s="3"/>
      <c r="H52" s="3"/>
      <c r="I52" s="3">
        <f t="shared" si="0"/>
        <v>1</v>
      </c>
      <c r="J52" s="13"/>
      <c r="L52" s="104" t="str">
        <f t="shared" si="1"/>
        <v xml:space="preserve"> </v>
      </c>
    </row>
    <row r="53" spans="1:15" x14ac:dyDescent="0.25">
      <c r="B53" s="16" t="s">
        <v>311</v>
      </c>
      <c r="C53" s="3">
        <v>11</v>
      </c>
      <c r="D53" s="3"/>
      <c r="E53" s="3"/>
      <c r="F53" s="3"/>
      <c r="G53" s="3"/>
      <c r="H53" s="3"/>
      <c r="I53" s="3">
        <f t="shared" si="0"/>
        <v>11</v>
      </c>
      <c r="J53" s="13"/>
      <c r="K53" s="4" t="s">
        <v>21</v>
      </c>
      <c r="L53" s="104">
        <v>52</v>
      </c>
      <c r="N53">
        <f t="shared" si="2"/>
        <v>1</v>
      </c>
      <c r="O53">
        <f t="shared" si="3"/>
        <v>1</v>
      </c>
    </row>
    <row r="54" spans="1:15" x14ac:dyDescent="0.25">
      <c r="B54" s="106" t="s">
        <v>30</v>
      </c>
      <c r="C54" s="3">
        <v>6</v>
      </c>
      <c r="D54" s="3"/>
      <c r="E54" s="3"/>
      <c r="F54" s="3"/>
      <c r="G54" s="3"/>
      <c r="H54" s="3"/>
      <c r="I54" s="3">
        <f t="shared" si="0"/>
        <v>6</v>
      </c>
      <c r="J54" s="13"/>
      <c r="L54" s="104" t="str">
        <f t="shared" si="1"/>
        <v xml:space="preserve"> </v>
      </c>
    </row>
    <row r="55" spans="1:15" x14ac:dyDescent="0.25">
      <c r="B55" s="106" t="s">
        <v>134</v>
      </c>
      <c r="C55" s="3">
        <v>35</v>
      </c>
      <c r="D55" s="3"/>
      <c r="E55" s="3"/>
      <c r="F55" s="3"/>
      <c r="G55" s="3"/>
      <c r="H55" s="3"/>
      <c r="I55" s="3">
        <f t="shared" si="0"/>
        <v>35</v>
      </c>
      <c r="J55" s="13"/>
      <c r="K55" s="4" t="s">
        <v>21</v>
      </c>
      <c r="L55" s="104">
        <v>53</v>
      </c>
      <c r="N55">
        <f t="shared" si="2"/>
        <v>1</v>
      </c>
      <c r="O55">
        <f t="shared" si="3"/>
        <v>1</v>
      </c>
    </row>
    <row r="56" spans="1:15" x14ac:dyDescent="0.25">
      <c r="B56" s="106" t="s">
        <v>135</v>
      </c>
      <c r="C56" s="3">
        <v>12</v>
      </c>
      <c r="D56" s="3"/>
      <c r="E56" s="3"/>
      <c r="F56" s="3"/>
      <c r="G56" s="3"/>
      <c r="H56" s="3"/>
      <c r="I56" s="3">
        <f t="shared" si="0"/>
        <v>12</v>
      </c>
      <c r="J56" s="13"/>
      <c r="L56" s="104" t="str">
        <f t="shared" si="1"/>
        <v xml:space="preserve"> </v>
      </c>
    </row>
    <row r="57" spans="1:15" x14ac:dyDescent="0.25">
      <c r="A57">
        <v>1973</v>
      </c>
      <c r="B57" t="s">
        <v>33</v>
      </c>
      <c r="C57" s="3">
        <v>49</v>
      </c>
      <c r="D57" s="3"/>
      <c r="E57" s="3"/>
      <c r="F57" s="3"/>
      <c r="G57" s="3"/>
      <c r="H57" s="3"/>
      <c r="I57" s="3">
        <f t="shared" si="0"/>
        <v>49</v>
      </c>
      <c r="J57" s="13"/>
      <c r="K57" s="4" t="s">
        <v>21</v>
      </c>
      <c r="L57" s="104">
        <f t="shared" si="1"/>
        <v>49</v>
      </c>
      <c r="N57">
        <f t="shared" si="2"/>
        <v>1</v>
      </c>
      <c r="O57" t="str">
        <f t="shared" si="3"/>
        <v xml:space="preserve"> </v>
      </c>
    </row>
    <row r="58" spans="1:15" x14ac:dyDescent="0.25">
      <c r="A58">
        <v>1976</v>
      </c>
      <c r="B58" t="s">
        <v>52</v>
      </c>
      <c r="C58" s="3">
        <v>18</v>
      </c>
      <c r="D58" s="3"/>
      <c r="E58" s="3"/>
      <c r="F58" s="3"/>
      <c r="G58" s="3"/>
      <c r="H58" s="3"/>
      <c r="I58" s="3">
        <f t="shared" si="0"/>
        <v>18</v>
      </c>
      <c r="J58" s="13"/>
      <c r="K58" s="4"/>
      <c r="L58" s="104" t="str">
        <f t="shared" si="1"/>
        <v xml:space="preserve"> </v>
      </c>
    </row>
    <row r="59" spans="1:15" x14ac:dyDescent="0.25">
      <c r="A59">
        <v>1977</v>
      </c>
      <c r="B59" t="s">
        <v>35</v>
      </c>
      <c r="C59" s="3">
        <v>48</v>
      </c>
      <c r="D59" s="3"/>
      <c r="E59" s="3"/>
      <c r="F59" s="3"/>
      <c r="G59" s="3"/>
      <c r="H59" s="3"/>
      <c r="I59" s="3">
        <f t="shared" si="0"/>
        <v>48</v>
      </c>
      <c r="J59" s="13"/>
      <c r="K59" s="4" t="s">
        <v>21</v>
      </c>
      <c r="L59" s="104">
        <f t="shared" si="1"/>
        <v>48</v>
      </c>
      <c r="N59">
        <f t="shared" si="2"/>
        <v>1</v>
      </c>
      <c r="O59" t="str">
        <f t="shared" si="3"/>
        <v xml:space="preserve"> </v>
      </c>
    </row>
    <row r="60" spans="1:15" x14ac:dyDescent="0.25">
      <c r="B60" t="s">
        <v>36</v>
      </c>
      <c r="C60" s="3">
        <v>41</v>
      </c>
      <c r="D60" s="3"/>
      <c r="E60" s="3"/>
      <c r="F60" s="3"/>
      <c r="G60" s="3"/>
      <c r="H60" s="3"/>
      <c r="I60" s="3">
        <f t="shared" si="0"/>
        <v>41</v>
      </c>
      <c r="J60" s="13"/>
      <c r="K60" s="4" t="s">
        <v>21</v>
      </c>
      <c r="L60" s="104">
        <f t="shared" si="1"/>
        <v>41</v>
      </c>
      <c r="N60">
        <f t="shared" si="2"/>
        <v>1</v>
      </c>
      <c r="O60" t="str">
        <f t="shared" si="3"/>
        <v xml:space="preserve"> </v>
      </c>
    </row>
    <row r="61" spans="1:15" x14ac:dyDescent="0.25">
      <c r="A61">
        <v>1981</v>
      </c>
      <c r="B61" t="s">
        <v>42</v>
      </c>
      <c r="C61" s="3">
        <v>39</v>
      </c>
      <c r="D61" s="3"/>
      <c r="E61" s="3"/>
      <c r="F61" s="3"/>
      <c r="G61" s="3"/>
      <c r="H61" s="3"/>
      <c r="I61" s="3">
        <f t="shared" si="0"/>
        <v>39</v>
      </c>
      <c r="J61" s="13"/>
      <c r="K61" s="4" t="s">
        <v>21</v>
      </c>
      <c r="L61" s="104">
        <f t="shared" si="1"/>
        <v>39</v>
      </c>
      <c r="N61">
        <f t="shared" si="2"/>
        <v>1</v>
      </c>
      <c r="O61" t="str">
        <f t="shared" si="3"/>
        <v xml:space="preserve"> </v>
      </c>
    </row>
    <row r="62" spans="1:15" x14ac:dyDescent="0.25">
      <c r="B62" t="s">
        <v>369</v>
      </c>
      <c r="C62" s="3">
        <v>35</v>
      </c>
      <c r="D62" s="3"/>
      <c r="E62" s="3"/>
      <c r="F62" s="3"/>
      <c r="G62" s="3"/>
      <c r="H62" s="3"/>
      <c r="I62" s="3">
        <f t="shared" si="0"/>
        <v>35</v>
      </c>
      <c r="J62" s="13"/>
      <c r="L62" s="104" t="str">
        <f t="shared" si="1"/>
        <v xml:space="preserve"> </v>
      </c>
      <c r="N62" s="17" t="s">
        <v>531</v>
      </c>
    </row>
    <row r="63" spans="1:15" x14ac:dyDescent="0.25">
      <c r="A63">
        <v>1982</v>
      </c>
      <c r="B63" t="s">
        <v>38</v>
      </c>
      <c r="C63" s="3">
        <v>43</v>
      </c>
      <c r="D63" s="3"/>
      <c r="E63" s="3"/>
      <c r="F63" s="3"/>
      <c r="G63" s="3"/>
      <c r="H63" s="3"/>
      <c r="I63" s="3">
        <f t="shared" si="0"/>
        <v>43</v>
      </c>
      <c r="J63" s="13"/>
      <c r="K63" s="4" t="s">
        <v>21</v>
      </c>
      <c r="L63" s="104">
        <f t="shared" si="1"/>
        <v>43</v>
      </c>
      <c r="N63">
        <f t="shared" si="2"/>
        <v>1</v>
      </c>
      <c r="O63" t="str">
        <f t="shared" si="3"/>
        <v xml:space="preserve"> </v>
      </c>
    </row>
    <row r="64" spans="1:15" x14ac:dyDescent="0.25">
      <c r="A64">
        <v>1983</v>
      </c>
      <c r="B64" t="s">
        <v>40</v>
      </c>
      <c r="C64" s="3">
        <v>31</v>
      </c>
      <c r="D64" s="3"/>
      <c r="E64" s="3"/>
      <c r="F64" s="3"/>
      <c r="G64" s="3"/>
      <c r="H64" s="3"/>
      <c r="I64" s="3">
        <f t="shared" si="0"/>
        <v>31</v>
      </c>
      <c r="J64" s="13"/>
      <c r="L64" s="104" t="str">
        <f t="shared" si="1"/>
        <v xml:space="preserve"> </v>
      </c>
      <c r="N64" s="17" t="s">
        <v>531</v>
      </c>
    </row>
    <row r="65" spans="1:15" x14ac:dyDescent="0.25">
      <c r="A65">
        <v>1986</v>
      </c>
      <c r="B65" s="16" t="s">
        <v>41</v>
      </c>
      <c r="C65" s="3">
        <v>13</v>
      </c>
      <c r="D65" s="3"/>
      <c r="E65" s="3"/>
      <c r="F65" s="3"/>
      <c r="G65" s="3"/>
      <c r="H65" s="3"/>
      <c r="I65" s="3">
        <f t="shared" si="0"/>
        <v>13</v>
      </c>
      <c r="J65" s="13"/>
      <c r="L65" s="104" t="str">
        <f t="shared" si="1"/>
        <v xml:space="preserve"> </v>
      </c>
    </row>
    <row r="66" spans="1:15" x14ac:dyDescent="0.25">
      <c r="B66" s="16" t="s">
        <v>142</v>
      </c>
      <c r="C66" s="3">
        <v>25</v>
      </c>
      <c r="D66" s="3"/>
      <c r="E66" s="3"/>
      <c r="F66" s="3"/>
      <c r="G66" s="3"/>
      <c r="H66" s="3"/>
      <c r="I66" s="3">
        <f t="shared" si="0"/>
        <v>25</v>
      </c>
      <c r="J66" s="13"/>
      <c r="K66" s="4" t="s">
        <v>21</v>
      </c>
      <c r="L66" s="104">
        <v>38</v>
      </c>
      <c r="N66">
        <f t="shared" si="2"/>
        <v>1</v>
      </c>
      <c r="O66" t="str">
        <f t="shared" si="3"/>
        <v xml:space="preserve"> </v>
      </c>
    </row>
    <row r="67" spans="1:15" x14ac:dyDescent="0.25">
      <c r="B67" s="107" t="s">
        <v>43</v>
      </c>
      <c r="C67" s="3">
        <v>17</v>
      </c>
      <c r="D67" s="3"/>
      <c r="E67" s="3"/>
      <c r="F67" s="3"/>
      <c r="G67" s="3"/>
      <c r="H67" s="3"/>
      <c r="I67" s="3">
        <f t="shared" si="0"/>
        <v>17</v>
      </c>
      <c r="J67" s="13"/>
      <c r="K67" s="4" t="s">
        <v>21</v>
      </c>
      <c r="L67" s="104">
        <v>17</v>
      </c>
      <c r="N67" t="str">
        <f t="shared" si="2"/>
        <v xml:space="preserve"> </v>
      </c>
      <c r="O67" t="str">
        <f t="shared" si="3"/>
        <v xml:space="preserve"> </v>
      </c>
    </row>
    <row r="68" spans="1:15" x14ac:dyDescent="0.25">
      <c r="B68" s="107" t="s">
        <v>143</v>
      </c>
      <c r="C68" s="3">
        <v>4</v>
      </c>
      <c r="D68" s="3"/>
      <c r="E68" s="3"/>
      <c r="F68" s="3"/>
      <c r="G68" s="3"/>
      <c r="H68" s="3"/>
      <c r="I68" s="3">
        <f t="shared" si="0"/>
        <v>4</v>
      </c>
      <c r="J68" s="13"/>
      <c r="L68" s="104" t="str">
        <f t="shared" si="1"/>
        <v xml:space="preserve"> </v>
      </c>
    </row>
    <row r="69" spans="1:15" x14ac:dyDescent="0.25">
      <c r="B69" s="107" t="s">
        <v>556</v>
      </c>
      <c r="C69" s="3">
        <v>18</v>
      </c>
      <c r="D69" s="3"/>
      <c r="E69" s="3"/>
      <c r="F69" s="3"/>
      <c r="G69" s="3"/>
      <c r="H69" s="3"/>
      <c r="I69" s="3">
        <f t="shared" si="0"/>
        <v>18</v>
      </c>
      <c r="J69" s="13"/>
      <c r="K69" s="4"/>
      <c r="L69" s="104" t="str">
        <f t="shared" si="1"/>
        <v xml:space="preserve"> </v>
      </c>
    </row>
    <row r="70" spans="1:15" x14ac:dyDescent="0.25">
      <c r="A70">
        <v>1987</v>
      </c>
      <c r="B70" t="s">
        <v>575</v>
      </c>
      <c r="C70" s="3">
        <v>25</v>
      </c>
      <c r="D70" s="3"/>
      <c r="E70" s="3"/>
      <c r="F70" s="3"/>
      <c r="G70" s="3"/>
      <c r="H70" s="3"/>
      <c r="I70" s="3">
        <f t="shared" si="0"/>
        <v>25</v>
      </c>
      <c r="J70" s="13"/>
      <c r="K70" s="4" t="s">
        <v>21</v>
      </c>
      <c r="L70" s="104">
        <f t="shared" si="1"/>
        <v>25</v>
      </c>
      <c r="N70" t="str">
        <f t="shared" si="2"/>
        <v xml:space="preserve"> </v>
      </c>
      <c r="O70" t="str">
        <f t="shared" si="3"/>
        <v xml:space="preserve"> </v>
      </c>
    </row>
    <row r="71" spans="1:15" x14ac:dyDescent="0.25">
      <c r="B71" t="s">
        <v>44</v>
      </c>
      <c r="C71" s="3">
        <v>38</v>
      </c>
      <c r="D71" s="3"/>
      <c r="E71" s="3"/>
      <c r="F71" s="3"/>
      <c r="G71" s="3"/>
      <c r="H71" s="3"/>
      <c r="I71" s="3">
        <f t="shared" si="0"/>
        <v>38</v>
      </c>
      <c r="J71" s="13"/>
      <c r="K71" s="4" t="s">
        <v>21</v>
      </c>
      <c r="L71" s="104">
        <f t="shared" si="1"/>
        <v>38</v>
      </c>
      <c r="N71">
        <f t="shared" si="2"/>
        <v>1</v>
      </c>
      <c r="O71" t="str">
        <f t="shared" si="3"/>
        <v xml:space="preserve"> </v>
      </c>
    </row>
    <row r="72" spans="1:15" x14ac:dyDescent="0.25">
      <c r="A72">
        <v>1988</v>
      </c>
      <c r="B72" t="s">
        <v>45</v>
      </c>
      <c r="C72" s="3">
        <v>37</v>
      </c>
      <c r="D72" s="3"/>
      <c r="E72" s="3"/>
      <c r="F72" s="3"/>
      <c r="G72" s="3"/>
      <c r="H72" s="3"/>
      <c r="I72" s="3">
        <f t="shared" si="0"/>
        <v>37</v>
      </c>
      <c r="J72" s="13"/>
      <c r="K72" s="4" t="s">
        <v>21</v>
      </c>
      <c r="L72" s="104">
        <f t="shared" si="1"/>
        <v>37</v>
      </c>
      <c r="N72">
        <f t="shared" si="2"/>
        <v>1</v>
      </c>
      <c r="O72" t="str">
        <f t="shared" si="3"/>
        <v xml:space="preserve"> </v>
      </c>
    </row>
    <row r="73" spans="1:15" x14ac:dyDescent="0.25">
      <c r="A73">
        <v>1989</v>
      </c>
      <c r="B73" t="s">
        <v>47</v>
      </c>
      <c r="C73" s="3">
        <v>36</v>
      </c>
      <c r="D73" s="3">
        <v>1</v>
      </c>
      <c r="E73" s="3"/>
      <c r="F73" s="3"/>
      <c r="G73" s="3"/>
      <c r="H73" s="3"/>
      <c r="I73" s="3">
        <f t="shared" si="0"/>
        <v>37</v>
      </c>
      <c r="J73" s="13"/>
      <c r="K73" s="4" t="s">
        <v>21</v>
      </c>
      <c r="L73" s="104">
        <f t="shared" si="1"/>
        <v>37</v>
      </c>
      <c r="N73">
        <f t="shared" si="2"/>
        <v>1</v>
      </c>
      <c r="O73" t="str">
        <f t="shared" si="3"/>
        <v xml:space="preserve"> </v>
      </c>
    </row>
    <row r="74" spans="1:15" x14ac:dyDescent="0.25">
      <c r="A74">
        <v>1990</v>
      </c>
      <c r="B74" t="s">
        <v>48</v>
      </c>
      <c r="C74" s="3">
        <v>18</v>
      </c>
      <c r="D74" s="3"/>
      <c r="E74" s="3"/>
      <c r="F74" s="3"/>
      <c r="G74" s="3"/>
      <c r="H74" s="3"/>
      <c r="I74" s="3">
        <f t="shared" si="0"/>
        <v>18</v>
      </c>
      <c r="J74" s="13"/>
      <c r="L74" s="104" t="str">
        <f t="shared" si="1"/>
        <v xml:space="preserve"> </v>
      </c>
    </row>
    <row r="75" spans="1:15" x14ac:dyDescent="0.25">
      <c r="B75" t="s">
        <v>49</v>
      </c>
      <c r="C75" s="3">
        <v>35</v>
      </c>
      <c r="D75" s="3"/>
      <c r="E75" s="3"/>
      <c r="F75" s="3"/>
      <c r="G75" s="3"/>
      <c r="H75" s="3"/>
      <c r="I75" s="3">
        <f t="shared" si="0"/>
        <v>35</v>
      </c>
      <c r="J75" s="13"/>
      <c r="K75" s="4" t="s">
        <v>21</v>
      </c>
      <c r="L75" s="104">
        <f t="shared" si="1"/>
        <v>35</v>
      </c>
      <c r="N75">
        <f t="shared" si="2"/>
        <v>1</v>
      </c>
      <c r="O75" t="str">
        <f t="shared" si="3"/>
        <v xml:space="preserve"> </v>
      </c>
    </row>
    <row r="76" spans="1:15" x14ac:dyDescent="0.25">
      <c r="B76" t="s">
        <v>573</v>
      </c>
      <c r="C76" s="3">
        <v>35</v>
      </c>
      <c r="D76" s="3"/>
      <c r="E76" s="3"/>
      <c r="F76" s="3"/>
      <c r="G76" s="3"/>
      <c r="H76" s="3"/>
      <c r="I76" s="3">
        <f t="shared" si="0"/>
        <v>35</v>
      </c>
      <c r="J76" s="13"/>
      <c r="K76" s="4" t="s">
        <v>21</v>
      </c>
      <c r="L76" s="104">
        <f t="shared" si="1"/>
        <v>35</v>
      </c>
      <c r="N76">
        <f t="shared" si="2"/>
        <v>1</v>
      </c>
      <c r="O76" t="str">
        <f t="shared" si="3"/>
        <v xml:space="preserve"> </v>
      </c>
    </row>
    <row r="77" spans="1:15" x14ac:dyDescent="0.25">
      <c r="A77">
        <v>1991</v>
      </c>
      <c r="B77" t="s">
        <v>51</v>
      </c>
      <c r="C77" s="3">
        <v>18</v>
      </c>
      <c r="D77" s="3"/>
      <c r="E77" s="3"/>
      <c r="F77" s="3"/>
      <c r="G77" s="3"/>
      <c r="H77" s="3"/>
      <c r="I77" s="3">
        <f t="shared" ref="I77:I95" si="4">SUM(C77:H77)</f>
        <v>18</v>
      </c>
      <c r="J77" s="13"/>
      <c r="K77" s="4" t="s">
        <v>21</v>
      </c>
      <c r="L77" s="104">
        <f t="shared" si="1"/>
        <v>18</v>
      </c>
      <c r="N77" t="str">
        <f t="shared" ref="N77:N80" si="5">IF(L77&gt;29,1," ")</f>
        <v xml:space="preserve"> </v>
      </c>
      <c r="O77" t="str">
        <f t="shared" ref="O77:O80" si="6">IF(L77&gt;49,1," ")</f>
        <v xml:space="preserve"> </v>
      </c>
    </row>
    <row r="78" spans="1:15" x14ac:dyDescent="0.25">
      <c r="B78" t="s">
        <v>89</v>
      </c>
      <c r="C78" s="3">
        <v>4</v>
      </c>
      <c r="D78" s="3"/>
      <c r="E78" s="3"/>
      <c r="F78" s="3"/>
      <c r="G78" s="3"/>
      <c r="H78" s="3"/>
      <c r="I78" s="3">
        <f t="shared" si="4"/>
        <v>4</v>
      </c>
      <c r="J78" s="13"/>
      <c r="L78" s="104" t="str">
        <f t="shared" ref="L78:L95" si="7">IF(K78="ü",I78," ")</f>
        <v xml:space="preserve"> </v>
      </c>
    </row>
    <row r="79" spans="1:15" x14ac:dyDescent="0.25">
      <c r="B79" s="16" t="s">
        <v>53</v>
      </c>
      <c r="C79" s="3">
        <v>8</v>
      </c>
      <c r="D79" s="3"/>
      <c r="E79" s="3"/>
      <c r="F79" s="3"/>
      <c r="G79" s="3"/>
      <c r="H79" s="3"/>
      <c r="I79" s="3">
        <f t="shared" si="4"/>
        <v>8</v>
      </c>
      <c r="J79" s="13"/>
      <c r="L79" s="104" t="str">
        <f t="shared" si="7"/>
        <v xml:space="preserve"> </v>
      </c>
    </row>
    <row r="80" spans="1:15" x14ac:dyDescent="0.25">
      <c r="B80" s="16" t="s">
        <v>512</v>
      </c>
      <c r="C80" s="3">
        <v>22</v>
      </c>
      <c r="D80" s="3"/>
      <c r="E80" s="3"/>
      <c r="F80" s="3"/>
      <c r="G80" s="3"/>
      <c r="H80" s="3"/>
      <c r="I80" s="3">
        <f t="shared" si="4"/>
        <v>22</v>
      </c>
      <c r="J80" s="13"/>
      <c r="K80" s="4" t="s">
        <v>21</v>
      </c>
      <c r="L80" s="104">
        <v>33</v>
      </c>
      <c r="N80">
        <f t="shared" si="5"/>
        <v>1</v>
      </c>
      <c r="O80" t="str">
        <f t="shared" si="6"/>
        <v xml:space="preserve"> </v>
      </c>
    </row>
    <row r="81" spans="1:12" x14ac:dyDescent="0.25">
      <c r="B81" s="16" t="s">
        <v>147</v>
      </c>
      <c r="C81" s="3">
        <v>2</v>
      </c>
      <c r="D81" s="3"/>
      <c r="E81" s="3">
        <v>1</v>
      </c>
      <c r="F81" s="3"/>
      <c r="G81" s="3"/>
      <c r="H81" s="3"/>
      <c r="I81" s="3">
        <f t="shared" si="4"/>
        <v>3</v>
      </c>
      <c r="J81" s="13"/>
      <c r="L81" s="104" t="str">
        <f t="shared" si="7"/>
        <v xml:space="preserve"> </v>
      </c>
    </row>
    <row r="82" spans="1:12" x14ac:dyDescent="0.25">
      <c r="A82">
        <v>1992</v>
      </c>
      <c r="B82" t="s">
        <v>54</v>
      </c>
      <c r="C82" s="3">
        <v>1</v>
      </c>
      <c r="D82" s="3"/>
      <c r="E82" s="3"/>
      <c r="F82" s="3"/>
      <c r="G82" s="3"/>
      <c r="H82" s="3"/>
      <c r="I82" s="3">
        <f t="shared" si="4"/>
        <v>1</v>
      </c>
      <c r="J82" s="13"/>
      <c r="L82" s="104" t="str">
        <f t="shared" si="7"/>
        <v xml:space="preserve"> </v>
      </c>
    </row>
    <row r="83" spans="1:12" x14ac:dyDescent="0.25">
      <c r="A83">
        <v>1993</v>
      </c>
      <c r="B83" t="s">
        <v>99</v>
      </c>
      <c r="C83" s="3">
        <v>6</v>
      </c>
      <c r="D83" s="3"/>
      <c r="E83" s="3"/>
      <c r="F83" s="3"/>
      <c r="G83" s="3"/>
      <c r="H83" s="3"/>
      <c r="I83" s="3">
        <f t="shared" si="4"/>
        <v>6</v>
      </c>
      <c r="J83" s="13"/>
      <c r="L83" s="104" t="str">
        <f t="shared" si="7"/>
        <v xml:space="preserve"> </v>
      </c>
    </row>
    <row r="84" spans="1:12" x14ac:dyDescent="0.25">
      <c r="A84">
        <v>1996</v>
      </c>
      <c r="B84" t="s">
        <v>85</v>
      </c>
      <c r="C84" s="3">
        <v>25</v>
      </c>
      <c r="D84" s="3"/>
      <c r="E84" s="3"/>
      <c r="F84" s="3"/>
      <c r="G84" s="3"/>
      <c r="H84" s="3"/>
      <c r="I84" s="3">
        <f t="shared" si="4"/>
        <v>25</v>
      </c>
      <c r="J84" s="13"/>
      <c r="L84" s="104" t="str">
        <f t="shared" si="7"/>
        <v xml:space="preserve"> </v>
      </c>
    </row>
    <row r="85" spans="1:12" x14ac:dyDescent="0.25">
      <c r="B85" t="s">
        <v>366</v>
      </c>
      <c r="C85" s="3">
        <v>11</v>
      </c>
      <c r="D85" s="3">
        <v>1</v>
      </c>
      <c r="E85" s="3"/>
      <c r="F85" s="3"/>
      <c r="G85" s="3"/>
      <c r="H85" s="3"/>
      <c r="I85" s="3">
        <f t="shared" si="4"/>
        <v>12</v>
      </c>
      <c r="J85" s="13"/>
      <c r="L85" s="104" t="str">
        <f t="shared" si="7"/>
        <v xml:space="preserve"> </v>
      </c>
    </row>
    <row r="86" spans="1:12" x14ac:dyDescent="0.25">
      <c r="A86">
        <v>1997</v>
      </c>
      <c r="B86" t="s">
        <v>103</v>
      </c>
      <c r="C86" s="3">
        <v>1</v>
      </c>
      <c r="D86" s="3"/>
      <c r="E86" s="3"/>
      <c r="F86" s="3"/>
      <c r="G86" s="3"/>
      <c r="H86" s="3"/>
      <c r="I86" s="3">
        <f t="shared" si="4"/>
        <v>1</v>
      </c>
      <c r="J86" s="13"/>
      <c r="L86" s="104" t="str">
        <f t="shared" si="7"/>
        <v xml:space="preserve"> </v>
      </c>
    </row>
    <row r="87" spans="1:12" x14ac:dyDescent="0.25">
      <c r="A87">
        <v>2001</v>
      </c>
      <c r="B87" t="s">
        <v>90</v>
      </c>
      <c r="C87" s="3">
        <v>12</v>
      </c>
      <c r="D87" s="3"/>
      <c r="E87" s="3"/>
      <c r="F87" s="3"/>
      <c r="G87" s="3"/>
      <c r="H87" s="3"/>
      <c r="I87" s="3">
        <f t="shared" si="4"/>
        <v>12</v>
      </c>
      <c r="J87" s="13"/>
      <c r="L87" s="104" t="str">
        <f t="shared" si="7"/>
        <v xml:space="preserve"> </v>
      </c>
    </row>
    <row r="88" spans="1:12" x14ac:dyDescent="0.25">
      <c r="A88">
        <v>2002</v>
      </c>
      <c r="B88" t="s">
        <v>91</v>
      </c>
      <c r="C88" s="3">
        <v>23</v>
      </c>
      <c r="D88" s="3"/>
      <c r="E88" s="3"/>
      <c r="F88" s="3"/>
      <c r="G88" s="3"/>
      <c r="H88" s="3"/>
      <c r="I88" s="3">
        <f t="shared" si="4"/>
        <v>23</v>
      </c>
      <c r="J88" s="13"/>
      <c r="K88" s="4" t="s">
        <v>21</v>
      </c>
      <c r="L88" s="104">
        <f t="shared" si="7"/>
        <v>23</v>
      </c>
    </row>
    <row r="89" spans="1:12" x14ac:dyDescent="0.25">
      <c r="B89" t="s">
        <v>92</v>
      </c>
      <c r="C89" s="3">
        <v>19</v>
      </c>
      <c r="D89" s="3"/>
      <c r="E89" s="3"/>
      <c r="F89" s="3"/>
      <c r="G89" s="3"/>
      <c r="H89" s="3"/>
      <c r="I89" s="3">
        <f t="shared" si="4"/>
        <v>19</v>
      </c>
      <c r="J89" s="13"/>
      <c r="K89" s="4" t="s">
        <v>21</v>
      </c>
      <c r="L89" s="104">
        <f t="shared" si="7"/>
        <v>19</v>
      </c>
    </row>
    <row r="90" spans="1:12" x14ac:dyDescent="0.25">
      <c r="A90">
        <v>2003</v>
      </c>
      <c r="B90" t="s">
        <v>558</v>
      </c>
      <c r="C90" s="3">
        <v>3</v>
      </c>
      <c r="D90" s="3"/>
      <c r="E90" s="3"/>
      <c r="F90" s="3"/>
      <c r="G90" s="3"/>
      <c r="H90" s="3"/>
      <c r="I90" s="3">
        <f t="shared" si="4"/>
        <v>3</v>
      </c>
      <c r="J90" s="13"/>
      <c r="L90" s="104" t="str">
        <f t="shared" si="7"/>
        <v xml:space="preserve"> </v>
      </c>
    </row>
    <row r="91" spans="1:12" x14ac:dyDescent="0.25">
      <c r="A91">
        <v>2004</v>
      </c>
      <c r="B91" t="s">
        <v>93</v>
      </c>
      <c r="C91" s="3">
        <v>1</v>
      </c>
      <c r="D91" s="3">
        <v>1</v>
      </c>
      <c r="E91" s="3"/>
      <c r="F91" s="3"/>
      <c r="G91" s="3"/>
      <c r="H91" s="3"/>
      <c r="I91" s="3">
        <f t="shared" si="4"/>
        <v>2</v>
      </c>
      <c r="J91" s="13"/>
      <c r="L91" s="104" t="str">
        <f t="shared" si="7"/>
        <v xml:space="preserve"> </v>
      </c>
    </row>
    <row r="92" spans="1:12" x14ac:dyDescent="0.25">
      <c r="A92">
        <v>2005</v>
      </c>
      <c r="B92" t="s">
        <v>94</v>
      </c>
      <c r="C92" s="3">
        <v>20</v>
      </c>
      <c r="D92" s="3"/>
      <c r="E92" s="3"/>
      <c r="F92" s="3"/>
      <c r="G92" s="3"/>
      <c r="H92" s="3"/>
      <c r="I92" s="3">
        <f t="shared" si="4"/>
        <v>20</v>
      </c>
      <c r="J92" s="13"/>
      <c r="K92" s="4" t="s">
        <v>21</v>
      </c>
      <c r="L92" s="104">
        <f t="shared" si="7"/>
        <v>20</v>
      </c>
    </row>
    <row r="93" spans="1:12" x14ac:dyDescent="0.25">
      <c r="A93">
        <v>2013</v>
      </c>
      <c r="B93" t="s">
        <v>95</v>
      </c>
      <c r="C93" s="3">
        <v>13</v>
      </c>
      <c r="D93" s="3"/>
      <c r="E93" s="3"/>
      <c r="F93" s="3"/>
      <c r="G93" s="3"/>
      <c r="H93" s="3"/>
      <c r="I93" s="3">
        <f t="shared" si="4"/>
        <v>13</v>
      </c>
      <c r="J93" s="13"/>
      <c r="K93" s="4" t="s">
        <v>21</v>
      </c>
      <c r="L93" s="104">
        <f t="shared" si="7"/>
        <v>13</v>
      </c>
    </row>
    <row r="94" spans="1:12" ht="15.75" x14ac:dyDescent="0.25">
      <c r="A94">
        <v>2014</v>
      </c>
      <c r="B94" t="s">
        <v>329</v>
      </c>
      <c r="C94" s="3">
        <v>11</v>
      </c>
      <c r="D94" s="3"/>
      <c r="E94" s="3"/>
      <c r="F94" s="3"/>
      <c r="G94" s="3"/>
      <c r="H94" s="3"/>
      <c r="I94" s="3">
        <f t="shared" si="4"/>
        <v>11</v>
      </c>
      <c r="J94" s="13"/>
      <c r="K94" s="4" t="s">
        <v>21</v>
      </c>
      <c r="L94" s="104">
        <f t="shared" si="7"/>
        <v>11</v>
      </c>
    </row>
    <row r="95" spans="1:12" ht="15.75" thickBot="1" x14ac:dyDescent="0.3">
      <c r="A95">
        <v>2017</v>
      </c>
      <c r="B95" t="s">
        <v>116</v>
      </c>
      <c r="C95" s="3">
        <v>5</v>
      </c>
      <c r="D95" s="3"/>
      <c r="E95" s="3"/>
      <c r="F95" s="3"/>
      <c r="G95" s="3"/>
      <c r="H95" s="3"/>
      <c r="I95" s="3">
        <f t="shared" si="4"/>
        <v>5</v>
      </c>
      <c r="J95" s="13"/>
      <c r="L95" s="105" t="str">
        <f t="shared" si="7"/>
        <v xml:space="preserve"> </v>
      </c>
    </row>
    <row r="96" spans="1:12" x14ac:dyDescent="0.25">
      <c r="C96" s="3"/>
      <c r="D96" s="3"/>
      <c r="E96" s="3"/>
      <c r="F96" s="3"/>
      <c r="G96" s="3"/>
      <c r="H96" s="3"/>
      <c r="I96" s="3"/>
      <c r="J96" s="13"/>
      <c r="K96" s="3">
        <f>COUNTIF(K13:K95,"ü")</f>
        <v>48</v>
      </c>
      <c r="L96" s="3">
        <f>SUM(L12:L94)</f>
        <v>2117</v>
      </c>
    </row>
    <row r="97" spans="2:15" x14ac:dyDescent="0.25">
      <c r="D97" s="3"/>
      <c r="E97" s="3"/>
      <c r="F97" s="3"/>
      <c r="G97" s="3"/>
      <c r="H97" s="3"/>
      <c r="I97" s="3"/>
      <c r="J97" s="13"/>
      <c r="L97" s="3">
        <f>COUNT(L13:L95)</f>
        <v>48</v>
      </c>
      <c r="N97">
        <f>SUM(N13:N95)+2</f>
        <v>41</v>
      </c>
      <c r="O97">
        <f>SUM(O13:O95)</f>
        <v>21</v>
      </c>
    </row>
    <row r="98" spans="2:15" x14ac:dyDescent="0.25">
      <c r="B98" s="12" t="s">
        <v>504</v>
      </c>
      <c r="C98" s="12"/>
      <c r="D98" s="3"/>
      <c r="E98" s="3"/>
      <c r="F98" s="3"/>
      <c r="G98" s="3"/>
      <c r="H98" s="3"/>
      <c r="I98" s="3"/>
      <c r="J98" s="13"/>
    </row>
    <row r="99" spans="2:15" x14ac:dyDescent="0.25">
      <c r="B99" t="s">
        <v>563</v>
      </c>
      <c r="C99" s="12"/>
      <c r="D99" s="3">
        <v>1</v>
      </c>
      <c r="E99" s="3"/>
      <c r="F99" s="3"/>
      <c r="G99" s="3"/>
      <c r="H99" s="3"/>
      <c r="I99" s="3">
        <f t="shared" ref="I99:I104" si="8">SUM(D99:H99)</f>
        <v>1</v>
      </c>
      <c r="J99" s="13"/>
    </row>
    <row r="100" spans="2:15" x14ac:dyDescent="0.25">
      <c r="B100" t="s">
        <v>590</v>
      </c>
      <c r="D100" s="3">
        <v>2</v>
      </c>
      <c r="E100" s="3"/>
      <c r="F100" s="3"/>
      <c r="G100" s="3"/>
      <c r="H100" s="3"/>
      <c r="I100" s="3">
        <f t="shared" si="8"/>
        <v>2</v>
      </c>
      <c r="J100" s="13"/>
    </row>
    <row r="101" spans="2:15" x14ac:dyDescent="0.25">
      <c r="B101" t="s">
        <v>153</v>
      </c>
      <c r="D101" s="3"/>
      <c r="E101" s="3"/>
      <c r="F101" s="3">
        <v>2</v>
      </c>
      <c r="G101" s="3"/>
      <c r="H101" s="3"/>
      <c r="I101" s="3">
        <f t="shared" si="8"/>
        <v>2</v>
      </c>
      <c r="J101" s="13"/>
    </row>
    <row r="102" spans="2:15" x14ac:dyDescent="0.25">
      <c r="B102" t="s">
        <v>559</v>
      </c>
      <c r="D102" s="3">
        <v>3</v>
      </c>
      <c r="E102" s="3"/>
      <c r="F102" s="3"/>
      <c r="G102" s="3"/>
      <c r="H102" s="3"/>
      <c r="I102" s="3">
        <f t="shared" si="8"/>
        <v>3</v>
      </c>
      <c r="J102" s="13"/>
    </row>
    <row r="103" spans="2:15" x14ac:dyDescent="0.25">
      <c r="B103" t="s">
        <v>158</v>
      </c>
      <c r="D103" s="3">
        <v>2</v>
      </c>
      <c r="E103" s="3"/>
      <c r="F103" s="3"/>
      <c r="G103" s="3"/>
      <c r="H103" s="3"/>
      <c r="I103" s="3">
        <f t="shared" si="8"/>
        <v>2</v>
      </c>
      <c r="J103" s="13"/>
    </row>
    <row r="104" spans="2:15" x14ac:dyDescent="0.25">
      <c r="B104" t="s">
        <v>179</v>
      </c>
      <c r="D104" s="3">
        <v>1</v>
      </c>
      <c r="E104" s="3"/>
      <c r="F104" s="3"/>
      <c r="G104" s="3"/>
      <c r="H104" s="3"/>
      <c r="I104" s="3">
        <f t="shared" si="8"/>
        <v>1</v>
      </c>
      <c r="J104" s="13"/>
    </row>
    <row r="105" spans="2:15" x14ac:dyDescent="0.25">
      <c r="D105" s="32"/>
      <c r="E105" s="3"/>
      <c r="F105" s="3"/>
      <c r="G105" s="3"/>
      <c r="H105" s="3"/>
      <c r="I105" s="3"/>
      <c r="J105" s="13"/>
    </row>
    <row r="106" spans="2:15" x14ac:dyDescent="0.25">
      <c r="B106" s="12" t="s">
        <v>379</v>
      </c>
      <c r="C106" s="12"/>
      <c r="D106" s="3"/>
      <c r="E106" s="3"/>
      <c r="F106" s="3"/>
      <c r="G106" s="3"/>
      <c r="H106" s="3"/>
      <c r="I106" s="3"/>
      <c r="J106" s="13"/>
    </row>
    <row r="107" spans="2:15" x14ac:dyDescent="0.25">
      <c r="B107" s="17" t="s">
        <v>586</v>
      </c>
      <c r="C107" s="12"/>
      <c r="D107" s="3"/>
      <c r="E107" s="3"/>
      <c r="F107" s="3"/>
      <c r="G107" s="3"/>
      <c r="H107" s="3"/>
      <c r="I107" s="3">
        <f>SUM(E107:H107)</f>
        <v>0</v>
      </c>
      <c r="J107" s="13"/>
    </row>
    <row r="108" spans="2:15" x14ac:dyDescent="0.25">
      <c r="D108" s="3"/>
      <c r="E108" s="32"/>
      <c r="F108" s="3"/>
      <c r="G108" s="3"/>
      <c r="H108" s="3"/>
      <c r="I108" s="3"/>
      <c r="J108" s="13"/>
    </row>
    <row r="109" spans="2:15" x14ac:dyDescent="0.25">
      <c r="D109" s="3"/>
      <c r="E109" s="3"/>
      <c r="F109" s="3"/>
      <c r="G109" s="3"/>
      <c r="H109" s="3"/>
      <c r="I109" s="3"/>
      <c r="J109" s="13"/>
    </row>
    <row r="110" spans="2:15" x14ac:dyDescent="0.25">
      <c r="B110" s="12" t="s">
        <v>506</v>
      </c>
      <c r="C110" s="12"/>
      <c r="D110" s="3"/>
      <c r="E110" s="3"/>
      <c r="F110" s="3"/>
      <c r="G110" s="3"/>
      <c r="H110" s="3"/>
      <c r="I110" s="3"/>
      <c r="J110" s="13"/>
    </row>
    <row r="111" spans="2:15" x14ac:dyDescent="0.25">
      <c r="B111" t="s">
        <v>189</v>
      </c>
      <c r="C111" s="12"/>
      <c r="D111" s="3"/>
      <c r="E111" s="3"/>
      <c r="F111" s="3">
        <v>2</v>
      </c>
      <c r="G111" s="3"/>
      <c r="H111" s="3"/>
      <c r="I111" s="3">
        <f>SUM(D111:H111)</f>
        <v>2</v>
      </c>
      <c r="J111" s="13"/>
    </row>
    <row r="112" spans="2:15" x14ac:dyDescent="0.25">
      <c r="B112" t="s">
        <v>208</v>
      </c>
      <c r="D112" s="3"/>
      <c r="E112" s="3"/>
      <c r="F112" s="3">
        <v>1</v>
      </c>
      <c r="G112" s="3"/>
      <c r="H112" s="3"/>
      <c r="I112" s="3">
        <f>SUM(D112:H112)</f>
        <v>1</v>
      </c>
      <c r="J112" s="13"/>
    </row>
    <row r="113" spans="2:11" x14ac:dyDescent="0.25">
      <c r="B113" t="s">
        <v>507</v>
      </c>
      <c r="D113" s="3"/>
      <c r="E113" s="3"/>
      <c r="F113" s="3">
        <v>2</v>
      </c>
      <c r="G113" s="3"/>
      <c r="H113" s="3"/>
      <c r="I113" s="3">
        <f>SUM(D113:H113)</f>
        <v>2</v>
      </c>
      <c r="J113" s="13"/>
    </row>
    <row r="114" spans="2:11" x14ac:dyDescent="0.25">
      <c r="D114" s="3"/>
      <c r="E114" s="3"/>
      <c r="F114" s="32"/>
      <c r="G114" s="3"/>
      <c r="H114" s="3"/>
      <c r="I114" s="3"/>
      <c r="J114" s="13"/>
    </row>
    <row r="115" spans="2:11" x14ac:dyDescent="0.25">
      <c r="D115" s="3"/>
      <c r="E115" s="3"/>
      <c r="F115" s="3"/>
      <c r="G115" s="3"/>
      <c r="H115" s="3"/>
      <c r="I115" s="3"/>
      <c r="J115" s="13"/>
    </row>
    <row r="116" spans="2:11" x14ac:dyDescent="0.25">
      <c r="B116" s="12" t="s">
        <v>205</v>
      </c>
      <c r="C116" s="12"/>
      <c r="D116" s="3"/>
      <c r="E116" s="3"/>
      <c r="F116" s="3"/>
      <c r="G116" s="3"/>
      <c r="H116" s="3"/>
      <c r="I116" s="3"/>
      <c r="J116" s="13"/>
    </row>
    <row r="117" spans="2:11" x14ac:dyDescent="0.25">
      <c r="B117" t="s">
        <v>592</v>
      </c>
      <c r="D117" s="3"/>
      <c r="E117" s="3"/>
      <c r="F117" s="3"/>
      <c r="G117" s="3">
        <v>1</v>
      </c>
      <c r="H117" s="3"/>
      <c r="I117" s="3">
        <f>SUM(D117:H117)</f>
        <v>1</v>
      </c>
      <c r="J117" s="13"/>
    </row>
    <row r="118" spans="2:11" x14ac:dyDescent="0.25">
      <c r="B118" t="s">
        <v>553</v>
      </c>
      <c r="D118" s="3"/>
      <c r="E118" s="3"/>
      <c r="F118" s="3"/>
      <c r="G118" s="3">
        <v>1</v>
      </c>
      <c r="H118" s="3"/>
      <c r="I118" s="3">
        <f>SUM(D118:H118)</f>
        <v>1</v>
      </c>
      <c r="J118" s="13"/>
    </row>
    <row r="119" spans="2:11" x14ac:dyDescent="0.25">
      <c r="D119" s="3"/>
      <c r="E119" s="3"/>
      <c r="F119" s="3"/>
      <c r="G119" s="32"/>
      <c r="H119" s="3"/>
      <c r="I119" s="3"/>
      <c r="J119" s="13"/>
    </row>
    <row r="120" spans="2:11" x14ac:dyDescent="0.25">
      <c r="D120" s="3"/>
      <c r="E120" s="3"/>
      <c r="F120" s="3"/>
      <c r="G120" s="3"/>
      <c r="H120" s="3"/>
      <c r="I120" s="3"/>
      <c r="J120" s="13"/>
    </row>
    <row r="121" spans="2:11" x14ac:dyDescent="0.25">
      <c r="B121" s="12" t="s">
        <v>508</v>
      </c>
      <c r="C121" s="12"/>
      <c r="D121" s="3"/>
      <c r="E121" s="3"/>
      <c r="F121" s="3"/>
      <c r="G121" s="3"/>
      <c r="H121" s="3"/>
      <c r="I121" s="3"/>
      <c r="J121" s="13"/>
    </row>
    <row r="122" spans="2:11" x14ac:dyDescent="0.25">
      <c r="B122" t="s">
        <v>591</v>
      </c>
      <c r="D122" s="3"/>
      <c r="E122" s="3"/>
      <c r="F122" s="3"/>
      <c r="G122" s="3"/>
      <c r="H122" s="3">
        <v>1</v>
      </c>
      <c r="I122" s="3">
        <f>SUM(D122:H122)</f>
        <v>1</v>
      </c>
      <c r="J122" s="13"/>
    </row>
    <row r="123" spans="2:11" x14ac:dyDescent="0.25">
      <c r="D123" s="3"/>
      <c r="E123" s="3"/>
      <c r="F123" s="3"/>
      <c r="G123" s="3"/>
      <c r="H123" s="32"/>
      <c r="I123" s="3"/>
      <c r="J123" s="13"/>
    </row>
    <row r="124" spans="2:11" x14ac:dyDescent="0.25">
      <c r="D124" s="3"/>
      <c r="E124" s="3"/>
      <c r="F124" s="3"/>
      <c r="G124" s="3"/>
      <c r="H124" s="3"/>
      <c r="I124" s="3"/>
    </row>
    <row r="125" spans="2:11" x14ac:dyDescent="0.25">
      <c r="B125" s="12" t="s">
        <v>584</v>
      </c>
      <c r="C125" s="3">
        <f>SUM(C13:C123)</f>
        <v>2248</v>
      </c>
      <c r="D125" s="3">
        <f>SUM(D13:D123)</f>
        <v>122</v>
      </c>
      <c r="E125" s="3">
        <f>SUM(E13:E123)</f>
        <v>4</v>
      </c>
      <c r="F125" s="3">
        <f>SUM(F13:F123)</f>
        <v>16</v>
      </c>
      <c r="G125" s="3">
        <f t="shared" ref="G125:H125" si="9">SUM(G13:G123)</f>
        <v>3</v>
      </c>
      <c r="H125" s="3">
        <f t="shared" si="9"/>
        <v>3</v>
      </c>
      <c r="I125" s="32">
        <f>SUM(I13:I122)</f>
        <v>2396</v>
      </c>
      <c r="J125" s="32">
        <f>SUM(C125:H125)</f>
        <v>2396</v>
      </c>
      <c r="K125" s="12"/>
    </row>
    <row r="126" spans="2:11" x14ac:dyDescent="0.25">
      <c r="C126" s="3"/>
      <c r="D126" s="3"/>
      <c r="E126" s="3"/>
      <c r="F126" s="3"/>
      <c r="G126" s="3"/>
      <c r="H126" s="3"/>
      <c r="I126" s="3"/>
      <c r="J126" s="2"/>
    </row>
    <row r="127" spans="2:11" x14ac:dyDescent="0.25">
      <c r="B127" s="12" t="s">
        <v>555</v>
      </c>
      <c r="C127" s="3">
        <f>Summary!C18+Summary!C25</f>
        <v>2248</v>
      </c>
      <c r="D127" s="3">
        <f>Summary!C17</f>
        <v>122</v>
      </c>
      <c r="E127" s="3">
        <f>Summary!C16</f>
        <v>4</v>
      </c>
      <c r="F127" s="3">
        <f>Summary!C15</f>
        <v>16</v>
      </c>
      <c r="G127" s="3">
        <f>Summary!C14</f>
        <v>3</v>
      </c>
      <c r="H127" s="3">
        <f>Summary!C19</f>
        <v>3</v>
      </c>
      <c r="I127" s="32">
        <f>SUM(C127:H127)</f>
        <v>2396</v>
      </c>
      <c r="J127" s="28"/>
    </row>
    <row r="128" spans="2:11" x14ac:dyDescent="0.25">
      <c r="I128" s="2"/>
      <c r="J128" s="2"/>
    </row>
  </sheetData>
  <mergeCells count="6">
    <mergeCell ref="Q10:U10"/>
    <mergeCell ref="B2:L2"/>
    <mergeCell ref="B3:L3"/>
    <mergeCell ref="B4:L4"/>
    <mergeCell ref="B5:L5"/>
    <mergeCell ref="B6:L6"/>
  </mergeCells>
  <phoneticPr fontId="3" type="noConversion"/>
  <pageMargins left="0.70866141732283472" right="0.70866141732283472" top="0.74803149606299213" bottom="0.74803149606299213" header="0.31496062992125984" footer="0.31496062992125984"/>
  <pageSetup scale="60" fitToHeight="3"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Summary</vt:lpstr>
      <vt:lpstr>Bird Lore &amp; Jrnl Maine Ornith</vt:lpstr>
      <vt:lpstr>Cdn Field-Naturalist</vt:lpstr>
      <vt:lpstr>Aud Field Notes</vt:lpstr>
      <vt:lpstr>Nature News</vt:lpstr>
      <vt:lpstr>NB Naturalist</vt:lpstr>
      <vt:lpstr>Audubon database</vt:lpstr>
      <vt:lpstr>Count Years</vt:lpstr>
      <vt:lpstr>'Aud Field Notes'!Print_Area</vt:lpstr>
      <vt:lpstr>'Audubon database'!Print_Area</vt:lpstr>
      <vt:lpstr>'Bird Lore &amp; Jrnl Maine Ornith'!Print_Area</vt:lpstr>
      <vt:lpstr>'Cdn Field-Naturalist'!Print_Area</vt:lpstr>
      <vt:lpstr>'Count Years'!Print_Area</vt:lpstr>
      <vt:lpstr>'Nature News'!Print_Area</vt:lpstr>
      <vt:lpstr>'NB Naturalist'!Print_Area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Donald MacPhail</dc:creator>
  <cp:lastModifiedBy>Donald MacPhail</cp:lastModifiedBy>
  <cp:lastPrinted>2025-11-09T05:47:08Z</cp:lastPrinted>
  <dcterms:created xsi:type="dcterms:W3CDTF">2020-01-10T16:10:39Z</dcterms:created>
  <dcterms:modified xsi:type="dcterms:W3CDTF">2025-11-17T06:30:41Z</dcterms:modified>
</cp:coreProperties>
</file>